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librarynsw-my.sharepoint.com/personal/samantha_mantakoun_sl_nsw_gov_au/Documents/"/>
    </mc:Choice>
  </mc:AlternateContent>
  <xr:revisionPtr revIDLastSave="935" documentId="8_{407C48AA-08AA-487F-9224-3845F37A281A}" xr6:coauthVersionLast="47" xr6:coauthVersionMax="47" xr10:uidLastSave="{6438F1BF-050D-41E6-B65E-021DF14A2653}"/>
  <bookViews>
    <workbookView xWindow="-120" yWindow="-120" windowWidth="29040" windowHeight="15720" activeTab="91" xr2:uid="{76ED80DD-5579-4424-83E1-4D4DC151DD15}"/>
  </bookViews>
  <sheets>
    <sheet name="Expenditure &amp; Subsidy - Summary" sheetId="1" r:id="rId1"/>
    <sheet name="Expenditure &amp; Subsidy " sheetId="113" r:id="rId2"/>
    <sheet name="Expenditure &amp; Subsidy A-G" sheetId="15" state="hidden" r:id="rId3"/>
    <sheet name="Expenditure &amp; Subsidy G-Q" sheetId="16" state="hidden" r:id="rId4"/>
    <sheet name="Expenditure &amp; Subsidy R-Y" sheetId="17" state="hidden" r:id="rId5"/>
    <sheet name="5-Blank" sheetId="18" state="hidden" r:id="rId6"/>
    <sheet name="Voted Expenditure &amp; Subsidy " sheetId="114" r:id="rId7"/>
    <sheet name="Voted Expenditure &amp; Subsidy A-G" sheetId="19" state="hidden" r:id="rId8"/>
    <sheet name="Voted Expenditure &amp; Subsidy G-Q" sheetId="20" state="hidden" r:id="rId9"/>
    <sheet name="Voted Expenditure &amp; Subsidy R-Y" sheetId="21" state="hidden" r:id="rId10"/>
    <sheet name="Expenditure &amp; Subsidy-Summaries" sheetId="22" r:id="rId11"/>
    <sheet name="Exp &amp; Subsidy by Library " sheetId="115" r:id="rId12"/>
    <sheet name="Exp &amp; Subsidy by Library A-L" sheetId="23" state="hidden" r:id="rId13"/>
    <sheet name="Exp &amp; Subsidy by Library L-Y" sheetId="24" state="hidden" r:id="rId14"/>
    <sheet name="Exp on Library Material " sheetId="116" r:id="rId15"/>
    <sheet name="Exp on Library Material A-L" sheetId="25" state="hidden" r:id="rId16"/>
    <sheet name="Exp on Library Material L-Y" sheetId="26" state="hidden" r:id="rId17"/>
    <sheet name="14-blank" sheetId="27" state="hidden" r:id="rId18"/>
    <sheet name="Circulation" sheetId="28" r:id="rId19"/>
    <sheet name="Circulation by Format " sheetId="117" r:id="rId20"/>
    <sheet name="Circulation by Format A-L" sheetId="29" state="hidden" r:id="rId21"/>
    <sheet name="Circulation by Format L-Y" sheetId="30" state="hidden" r:id="rId22"/>
    <sheet name="Circulation by Category " sheetId="118" r:id="rId23"/>
    <sheet name="Circulation by Category A-L" sheetId="31" state="hidden" r:id="rId24"/>
    <sheet name="Circulation by Category L-Y" sheetId="32" state="hidden" r:id="rId25"/>
    <sheet name="Circulation of Non-Book " sheetId="119" r:id="rId26"/>
    <sheet name="Circulation of Non-Book A-L" sheetId="33" state="hidden" r:id="rId27"/>
    <sheet name="Circulation of Non-Book A-L (2)" sheetId="34" state="hidden" r:id="rId28"/>
    <sheet name="Circulation of Non-Book L-Y" sheetId="35" state="hidden" r:id="rId29"/>
    <sheet name="Circulation of Non-Book L-Y (2)" sheetId="36" state="hidden" r:id="rId30"/>
    <sheet name="Circ-Separate Collections " sheetId="120" r:id="rId31"/>
    <sheet name="Circ-Separate Collections A-L" sheetId="37" state="hidden" r:id="rId32"/>
    <sheet name="Circ-Separate Collections L-Y" sheetId="38" state="hidden" r:id="rId33"/>
    <sheet name="26-Blank" sheetId="39" state="hidden" r:id="rId34"/>
    <sheet name="Circulation by Council" sheetId="40" r:id="rId35"/>
    <sheet name="Total Stock " sheetId="121" r:id="rId36"/>
    <sheet name="Total Stock A-L" sheetId="41" state="hidden" r:id="rId37"/>
    <sheet name="Total Stock L-Y" sheetId="42" state="hidden" r:id="rId38"/>
    <sheet name="Total Bookstock " sheetId="122" r:id="rId39"/>
    <sheet name="Total Bookstock A-L" sheetId="43" state="hidden" r:id="rId40"/>
    <sheet name="Total Bookstock L-Y" sheetId="44" state="hidden" r:id="rId41"/>
    <sheet name="Total Non-Book" sheetId="123" r:id="rId42"/>
    <sheet name="Total Non-Book A-L" sheetId="45" state="hidden" r:id="rId43"/>
    <sheet name="Total Non-Book A-L (2)" sheetId="46" state="hidden" r:id="rId44"/>
    <sheet name="Total Non-Book L-Y" sheetId="47" state="hidden" r:id="rId45"/>
    <sheet name="Total Non-Book L-Y (2)" sheetId="48" state="hidden" r:id="rId46"/>
    <sheet name="Total Serials " sheetId="124" r:id="rId47"/>
    <sheet name="Total Serials A-L" sheetId="49" state="hidden" r:id="rId48"/>
    <sheet name="Total Serials L-Y" sheetId="50" state="hidden" r:id="rId49"/>
    <sheet name="Separate Collections " sheetId="125" r:id="rId50"/>
    <sheet name="Separate Collections A-L" sheetId="51" state="hidden" r:id="rId51"/>
    <sheet name="Separate Collections L-Y" sheetId="52" state="hidden" r:id="rId52"/>
    <sheet name="Acquisitions &amp; Discards" sheetId="126" r:id="rId53"/>
    <sheet name="Acquisitions &amp; Discards A-L" sheetId="53" state="hidden" r:id="rId54"/>
    <sheet name="Acquisitions &amp; Discards L-Y" sheetId="54" state="hidden" r:id="rId55"/>
    <sheet name="Registered Members " sheetId="127" r:id="rId56"/>
    <sheet name="Registered Members A-L" sheetId="55" state="hidden" r:id="rId57"/>
    <sheet name="Registered Members L-Y" sheetId="56" state="hidden" r:id="rId58"/>
    <sheet name="44-Blank" sheetId="57" state="hidden" r:id="rId59"/>
    <sheet name="Non-Resident &amp; Resident Members" sheetId="58" r:id="rId60"/>
    <sheet name="Service Pts &amp; Hours Open " sheetId="128" r:id="rId61"/>
    <sheet name="Service Pts &amp; Hours Open A-L" sheetId="59" state="hidden" r:id="rId62"/>
    <sheet name="Service Pts &amp; Hours Open L-Y" sheetId="60" state="hidden" r:id="rId63"/>
    <sheet name="Service Pts &amp; Hours Open A-L(2)" sheetId="61" state="hidden" r:id="rId64"/>
    <sheet name="Service Pts &amp; Hours Open L-Y(2)" sheetId="62" state="hidden" r:id="rId65"/>
    <sheet name="Staff " sheetId="129" r:id="rId66"/>
    <sheet name="Staff A-L" sheetId="63" state="hidden" r:id="rId67"/>
    <sheet name="Staff L-Y" sheetId="64" state="hidden" r:id="rId68"/>
    <sheet name="Regional Lib Services" sheetId="65" r:id="rId69"/>
    <sheet name="Regional Lib Services (2)" sheetId="66" state="hidden" r:id="rId70"/>
    <sheet name="Summary of Comparative Stats" sheetId="67" r:id="rId71"/>
    <sheet name="Population" sheetId="68" r:id="rId72"/>
    <sheet name="Total Expenditure" sheetId="69" r:id="rId73"/>
    <sheet name="Expenditure per capita" sheetId="70" r:id="rId74"/>
    <sheet name="Exp on Salaries per capita" sheetId="71" r:id="rId75"/>
    <sheet name="Exp on Lib Mat per capita" sheetId="72" r:id="rId76"/>
    <sheet name="Library Material " sheetId="73" r:id="rId77"/>
    <sheet name="Library Material per capita" sheetId="74" r:id="rId78"/>
    <sheet name="Average Cost of Lib Mat" sheetId="75" r:id="rId79"/>
    <sheet name="Age of Lib Material" sheetId="76" r:id="rId80"/>
    <sheet name="Adult Fiction" sheetId="77" r:id="rId81"/>
    <sheet name="Adult Periodical Titles" sheetId="78" r:id="rId82"/>
    <sheet name="Acquisitions" sheetId="79" r:id="rId83"/>
    <sheet name="Acquisitions per capita" sheetId="80" r:id="rId84"/>
    <sheet name="Discards as % of Acquisitions" sheetId="81" r:id="rId85"/>
    <sheet name="Discards as % of Total Stock" sheetId="82" r:id="rId86"/>
    <sheet name="Circulation of Lib Material" sheetId="83" r:id="rId87"/>
    <sheet name="Circulation per capita" sheetId="84" r:id="rId88"/>
    <sheet name="Turnover of Stock" sheetId="85" r:id="rId89"/>
    <sheet name="Circulation per Staff Member" sheetId="86" r:id="rId90"/>
    <sheet name="Total Staff" sheetId="87" r:id="rId91"/>
    <sheet name="Population per Staff Member" sheetId="88" r:id="rId92"/>
    <sheet name="Total Qualified Staff" sheetId="89" r:id="rId93"/>
    <sheet name="Population per Qualified Staff" sheetId="90" r:id="rId94"/>
    <sheet name="Document Delivery" sheetId="130" r:id="rId95"/>
    <sheet name="Document Delivery A-L" sheetId="91" state="hidden" r:id="rId96"/>
    <sheet name="Document Delivery L-Y" sheetId="92" state="hidden" r:id="rId97"/>
    <sheet name="Library Visits" sheetId="131" r:id="rId98"/>
    <sheet name="Library Visits A-L" sheetId="93" state="hidden" r:id="rId99"/>
    <sheet name="Library Visits L-Y" sheetId="94" state="hidden" r:id="rId100"/>
    <sheet name="Internet Public Access " sheetId="132" r:id="rId101"/>
    <sheet name="Internet Public Access A-L  " sheetId="95" state="hidden" r:id="rId102"/>
    <sheet name="Internet Public Access L-Y" sheetId="96" state="hidden" r:id="rId103"/>
    <sheet name="Info &amp; Customer Requests " sheetId="133" r:id="rId104"/>
    <sheet name="Info &amp; Customer Requests A-L" sheetId="97" state="hidden" r:id="rId105"/>
    <sheet name="Info &amp; Customer Requests L-Y" sheetId="98" state="hidden" r:id="rId106"/>
    <sheet name="Library Programs " sheetId="99" r:id="rId107"/>
    <sheet name="Online Library Programs " sheetId="100" r:id="rId108"/>
    <sheet name="Lib Program Audience " sheetId="101" r:id="rId109"/>
    <sheet name="Lib Program Audience A-L" sheetId="134" state="hidden" r:id="rId110"/>
    <sheet name="Lib Program Audience A-L (2) " sheetId="102" state="hidden" r:id="rId111"/>
    <sheet name="Lib Program Audience L-Y " sheetId="103" state="hidden" r:id="rId112"/>
    <sheet name="Lib Program Audience L-Y (2)" sheetId="104" state="hidden" r:id="rId113"/>
    <sheet name="Lib Program Types " sheetId="135" r:id="rId114"/>
    <sheet name="Lib Program Types A-L" sheetId="105" state="hidden" r:id="rId115"/>
    <sheet name="Lib Program Types A-L (2)" sheetId="106" state="hidden" r:id="rId116"/>
    <sheet name="Lib Program Types L-Y" sheetId="107" state="hidden" r:id="rId117"/>
    <sheet name="Lib Program Types L-Y (2)" sheetId="108" state="hidden" r:id="rId118"/>
    <sheet name="Website Visits" sheetId="109" r:id="rId119"/>
    <sheet name="97-Blank" sheetId="110" state="hidden" r:id="rId120"/>
    <sheet name="Digitised Collections" sheetId="136" r:id="rId121"/>
    <sheet name="Digitised Collections A-L" sheetId="111" state="hidden" r:id="rId122"/>
    <sheet name="Digitised Collections L-Y" sheetId="112" state="hidden" r:id="rId123"/>
  </sheets>
  <externalReferences>
    <externalReference r:id="rId124"/>
  </externalReferences>
  <definedNames>
    <definedName name="_xlnm.Print_Area" localSheetId="5">'5-Blank'!$A$1:$H$48</definedName>
    <definedName name="_xlnm.Print_Area" localSheetId="78">'Average Cost of Lib Mat'!$A$1:$F$54</definedName>
    <definedName name="_xlnm.Print_Area" localSheetId="18">Circulation!$A$1:$F$50</definedName>
    <definedName name="_xlnm.Print_Area" localSheetId="22">'Circulation by Category '!$A$1:$J$50</definedName>
    <definedName name="_xlnm.Print_Area" localSheetId="23">'Circulation by Category A-L'!$A$1:$J$50</definedName>
    <definedName name="_xlnm.Print_Area" localSheetId="24">'Circulation by Category L-Y'!$A$1:$J$52</definedName>
    <definedName name="_xlnm.Print_Area" localSheetId="34">'Circulation by Council'!$A$1:$N$49</definedName>
    <definedName name="_xlnm.Print_Area" localSheetId="19">'Circulation by Format '!$A$1:$E$50</definedName>
    <definedName name="_xlnm.Print_Area" localSheetId="20">'Circulation by Format A-L'!$A$1:$E$50</definedName>
    <definedName name="_xlnm.Print_Area" localSheetId="21">'Circulation by Format L-Y'!$A$1:$E$50</definedName>
    <definedName name="_xlnm.Print_Area" localSheetId="25">'Circulation of Non-Book '!$A$1:$F$50</definedName>
    <definedName name="_xlnm.Print_Area" localSheetId="26">'Circulation of Non-Book A-L'!$A$1:$F$50</definedName>
    <definedName name="_xlnm.Print_Area" localSheetId="27">'Circulation of Non-Book A-L (2)'!$A$1:$G$50</definedName>
    <definedName name="_xlnm.Print_Area" localSheetId="28">'Circulation of Non-Book L-Y'!$A$1:$F$51</definedName>
    <definedName name="_xlnm.Print_Area" localSheetId="29">'Circulation of Non-Book L-Y (2)'!$A$1:$G$51</definedName>
    <definedName name="_xlnm.Print_Area" localSheetId="11">'Exp &amp; Subsidy by Library '!$A$1:$G$53</definedName>
    <definedName name="_xlnm.Print_Area" localSheetId="12">'Exp &amp; Subsidy by Library A-L'!$A$1:$G$53</definedName>
    <definedName name="_xlnm.Print_Area" localSheetId="13">'Exp &amp; Subsidy by Library L-Y'!$A$1:$G$54</definedName>
    <definedName name="_xlnm.Print_Area" localSheetId="75">'Exp on Lib Mat per capita'!$A$1:$F$53</definedName>
    <definedName name="_xlnm.Print_Area" localSheetId="14">'Exp on Library Material '!$A$1:$I$53</definedName>
    <definedName name="_xlnm.Print_Area" localSheetId="15">'Exp on Library Material A-L'!$A$1:$H$53</definedName>
    <definedName name="_xlnm.Print_Area" localSheetId="16">'Exp on Library Material L-Y'!$A$1:$I$53</definedName>
    <definedName name="_xlnm.Print_Area" localSheetId="74">'Exp on Salaries per capita'!$A$1:$F$52</definedName>
    <definedName name="_xlnm.Print_Area" localSheetId="1">'Expenditure &amp; Subsidy '!$A$1:$J$145</definedName>
    <definedName name="_xlnm.Print_Area" localSheetId="2">'Expenditure &amp; Subsidy A-G'!$A$1:$J$58</definedName>
    <definedName name="_xlnm.Print_Area" localSheetId="3">'Expenditure &amp; Subsidy G-Q'!$A$1:$J$58</definedName>
    <definedName name="_xlnm.Print_Area" localSheetId="4">'Expenditure &amp; Subsidy R-Y'!$A$1:$J$43</definedName>
    <definedName name="_xlnm.Print_Area" localSheetId="10">'Expenditure &amp; Subsidy-Summaries'!$A$1:$G$46</definedName>
    <definedName name="_xlnm.Print_Area" localSheetId="100">'Internet Public Access '!$A$1:$E$51</definedName>
    <definedName name="_xlnm.Print_Area" localSheetId="101">'Internet Public Access A-L  '!$A$1:$E$51</definedName>
    <definedName name="_xlnm.Print_Area" localSheetId="102">'Internet Public Access L-Y'!$A$1:$E$53</definedName>
    <definedName name="_xlnm.Print_Area" localSheetId="59">'Non-Resident &amp; Resident Members'!$A$1:$K$51</definedName>
    <definedName name="_xlnm.Print_Area" localSheetId="71">Population!$A$1:$G$54</definedName>
    <definedName name="_xlnm.Print_Area" localSheetId="92">'Total Qualified Staff'!$A$1:$G$55</definedName>
    <definedName name="_xlnm.Print_Area" localSheetId="48">'Total Serials L-Y'!$A$1:$H$53</definedName>
    <definedName name="_xlnm.Print_Area" localSheetId="6">'Voted Expenditure &amp; Subsidy '!$A$1:$H$144</definedName>
    <definedName name="_xlnm.Print_Area" localSheetId="7">'Voted Expenditure &amp; Subsidy A-G'!$A$1:$H$55</definedName>
    <definedName name="_xlnm.Print_Area" localSheetId="8">'Voted Expenditure &amp; Subsidy G-Q'!$A$1:$H$52</definedName>
    <definedName name="_xlnm.Print_Area" localSheetId="9">'Voted Expenditure &amp; Subsidy R-Y'!$A$1:$H$43</definedName>
    <definedName name="_xlnm.Print_Titles" localSheetId="87">'Circulation per capita'!$1:$1</definedName>
    <definedName name="_xlnm.Print_Titles" localSheetId="84">'Discards as % of Acquisitions'!$1:$1</definedName>
    <definedName name="_xlnm.Print_Titles" localSheetId="14">'Exp on Library Material '!$1:$1</definedName>
    <definedName name="_xlnm.Print_Titles" localSheetId="15">'Exp on Library Material A-L'!$1:$1</definedName>
    <definedName name="_xlnm.Print_Titles" localSheetId="74">'Exp on Salaries per capita'!$1:$1</definedName>
    <definedName name="_xlnm.Print_Titles" localSheetId="0">'Expenditure &amp; Subsidy - Summary'!$1:$1</definedName>
    <definedName name="_xlnm.Print_Titles" localSheetId="3">'Expenditure &amp; Subsidy G-Q'!$1:$1</definedName>
    <definedName name="_xlnm.Print_Titles" localSheetId="40">'Total Bookstock L-Y'!$21:$23</definedName>
    <definedName name="_xlnm.Print_Titles" localSheetId="6">'Voted Expenditure &amp; Subsidy '!$1:$1</definedName>
    <definedName name="_xlnm.Print_Titles" localSheetId="7">'Voted Expenditure &amp; Subsidy A-G'!$1:$1</definedName>
    <definedName name="_xlnm.Print_Titles" localSheetId="9">'Voted Expenditure &amp; Subsidy R-Y'!$1:$1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109" l="1"/>
  <c r="B96" i="109"/>
  <c r="B95" i="109"/>
  <c r="C96" i="100"/>
  <c r="C97" i="100"/>
  <c r="C98" i="100"/>
  <c r="B98" i="100"/>
  <c r="B97" i="100"/>
  <c r="B96" i="100"/>
  <c r="C96" i="99"/>
  <c r="C97" i="99"/>
  <c r="C98" i="99"/>
  <c r="B98" i="99"/>
  <c r="B97" i="99"/>
  <c r="B96" i="99"/>
  <c r="C96" i="90"/>
  <c r="C95" i="90"/>
  <c r="C98" i="89"/>
  <c r="C97" i="89"/>
  <c r="C96" i="89"/>
  <c r="C96" i="88"/>
  <c r="C95" i="88"/>
  <c r="C97" i="87"/>
  <c r="C96" i="87"/>
  <c r="C95" i="87"/>
  <c r="C96" i="86"/>
  <c r="C95" i="86"/>
  <c r="C98" i="85"/>
  <c r="C97" i="85"/>
  <c r="C96" i="84"/>
  <c r="C95" i="84"/>
  <c r="C96" i="83"/>
  <c r="C95" i="83"/>
  <c r="C94" i="83"/>
  <c r="C97" i="82"/>
  <c r="C96" i="82"/>
  <c r="C97" i="81"/>
  <c r="C96" i="81"/>
  <c r="C97" i="80"/>
  <c r="C96" i="80"/>
  <c r="C97" i="79"/>
  <c r="C96" i="79"/>
  <c r="C95" i="79"/>
  <c r="C97" i="78"/>
  <c r="C96" i="78"/>
  <c r="C95" i="78"/>
  <c r="C97" i="77"/>
  <c r="C96" i="77"/>
  <c r="C104" i="76"/>
  <c r="C105" i="76"/>
  <c r="B105" i="76"/>
  <c r="B104" i="76"/>
  <c r="C98" i="75"/>
  <c r="C97" i="75"/>
  <c r="C96" i="74"/>
  <c r="C95" i="74"/>
  <c r="C97" i="73"/>
  <c r="C96" i="73"/>
  <c r="C95" i="73"/>
  <c r="C96" i="72"/>
  <c r="C95" i="72"/>
  <c r="C96" i="71"/>
  <c r="C95" i="71"/>
  <c r="L21" i="71"/>
  <c r="C96" i="70"/>
  <c r="C95" i="70"/>
  <c r="C98" i="69"/>
  <c r="C97" i="69"/>
  <c r="C96" i="69"/>
  <c r="C98" i="68"/>
  <c r="C97" i="68"/>
  <c r="C96" i="68"/>
  <c r="C132" i="58"/>
  <c r="C133" i="58"/>
  <c r="C134" i="58"/>
  <c r="B134" i="58"/>
  <c r="B133" i="58"/>
  <c r="B132" i="58"/>
  <c r="C134" i="40"/>
  <c r="C133" i="40"/>
  <c r="C132" i="40"/>
  <c r="B97" i="28"/>
  <c r="B96" i="28"/>
  <c r="B95" i="28"/>
  <c r="C96" i="133"/>
  <c r="B96" i="133"/>
  <c r="B96" i="124"/>
  <c r="C96" i="115"/>
  <c r="D96" i="115"/>
  <c r="E96" i="115"/>
  <c r="F96" i="115"/>
  <c r="G96" i="115"/>
  <c r="C97" i="115"/>
  <c r="D97" i="115"/>
  <c r="E97" i="115"/>
  <c r="F97" i="115"/>
  <c r="G97" i="115"/>
  <c r="C98" i="115"/>
  <c r="E98" i="115"/>
  <c r="G98" i="115"/>
  <c r="B98" i="115"/>
  <c r="B97" i="115"/>
  <c r="B96" i="115"/>
  <c r="B138" i="114"/>
  <c r="D139" i="113"/>
  <c r="C95" i="136"/>
  <c r="D95" i="136"/>
  <c r="E95" i="136"/>
  <c r="F95" i="136"/>
  <c r="G95" i="136"/>
  <c r="H95" i="136"/>
  <c r="I95" i="136"/>
  <c r="C96" i="136"/>
  <c r="D96" i="136"/>
  <c r="E96" i="136"/>
  <c r="F96" i="136"/>
  <c r="G96" i="136"/>
  <c r="H96" i="136"/>
  <c r="I96" i="136"/>
  <c r="C97" i="136"/>
  <c r="D97" i="136"/>
  <c r="E97" i="136"/>
  <c r="F97" i="136"/>
  <c r="G97" i="136"/>
  <c r="H97" i="136"/>
  <c r="I97" i="136"/>
  <c r="B97" i="136"/>
  <c r="B96" i="136"/>
  <c r="B95" i="136"/>
  <c r="C96" i="135"/>
  <c r="D96" i="135"/>
  <c r="E96" i="135"/>
  <c r="F96" i="135"/>
  <c r="G96" i="135"/>
  <c r="H96" i="135"/>
  <c r="I96" i="135"/>
  <c r="J96" i="135"/>
  <c r="K96" i="135"/>
  <c r="L96" i="135"/>
  <c r="M96" i="135"/>
  <c r="C97" i="135"/>
  <c r="D97" i="135"/>
  <c r="E97" i="135"/>
  <c r="F97" i="135"/>
  <c r="G97" i="135"/>
  <c r="H97" i="135"/>
  <c r="I97" i="135"/>
  <c r="J97" i="135"/>
  <c r="K97" i="135"/>
  <c r="L97" i="135"/>
  <c r="M97" i="135"/>
  <c r="C98" i="135"/>
  <c r="D98" i="135"/>
  <c r="E98" i="135"/>
  <c r="F98" i="135"/>
  <c r="G98" i="135"/>
  <c r="H98" i="135"/>
  <c r="I98" i="135"/>
  <c r="J98" i="135"/>
  <c r="K98" i="135"/>
  <c r="L98" i="135"/>
  <c r="M98" i="135"/>
  <c r="B98" i="135"/>
  <c r="B97" i="135"/>
  <c r="B96" i="135"/>
  <c r="C96" i="101"/>
  <c r="D96" i="101"/>
  <c r="E96" i="101"/>
  <c r="F96" i="101"/>
  <c r="G96" i="101"/>
  <c r="H96" i="101"/>
  <c r="I96" i="101"/>
  <c r="J96" i="101"/>
  <c r="K96" i="101"/>
  <c r="L96" i="101"/>
  <c r="M96" i="101"/>
  <c r="N96" i="101"/>
  <c r="O96" i="101"/>
  <c r="P96" i="101"/>
  <c r="Q96" i="101"/>
  <c r="C97" i="101"/>
  <c r="D97" i="101"/>
  <c r="E97" i="101"/>
  <c r="F97" i="101"/>
  <c r="G97" i="101"/>
  <c r="H97" i="101"/>
  <c r="I97" i="101"/>
  <c r="J97" i="101"/>
  <c r="K97" i="101"/>
  <c r="L97" i="101"/>
  <c r="M97" i="101"/>
  <c r="N97" i="101"/>
  <c r="O97" i="101"/>
  <c r="P97" i="101"/>
  <c r="Q97" i="101"/>
  <c r="C98" i="101"/>
  <c r="D98" i="101"/>
  <c r="E98" i="101"/>
  <c r="F98" i="101"/>
  <c r="G98" i="101"/>
  <c r="H98" i="101"/>
  <c r="I98" i="101"/>
  <c r="J98" i="101"/>
  <c r="K98" i="101"/>
  <c r="L98" i="101"/>
  <c r="M98" i="101"/>
  <c r="N98" i="101"/>
  <c r="O98" i="101"/>
  <c r="P98" i="101"/>
  <c r="Q98" i="101"/>
  <c r="B98" i="101"/>
  <c r="B97" i="101"/>
  <c r="B96" i="101"/>
  <c r="C95" i="132" l="1"/>
  <c r="D95" i="132"/>
  <c r="C96" i="132"/>
  <c r="D96" i="132"/>
  <c r="C97" i="132"/>
  <c r="D97" i="132"/>
  <c r="B97" i="132"/>
  <c r="B96" i="132"/>
  <c r="B95" i="132"/>
  <c r="U357" i="132"/>
  <c r="U356" i="132"/>
  <c r="U355" i="132"/>
  <c r="M96" i="132"/>
  <c r="J94" i="132"/>
  <c r="P92" i="132"/>
  <c r="M92" i="132"/>
  <c r="V90" i="132"/>
  <c r="W88" i="132"/>
  <c r="M87" i="132"/>
  <c r="J86" i="132"/>
  <c r="P85" i="132"/>
  <c r="J83" i="132"/>
  <c r="M82" i="132"/>
  <c r="S80" i="132"/>
  <c r="W79" i="132"/>
  <c r="J75" i="132"/>
  <c r="S72" i="132"/>
  <c r="M72" i="132"/>
  <c r="W69" i="132"/>
  <c r="S68" i="132"/>
  <c r="P67" i="132"/>
  <c r="S66" i="132"/>
  <c r="M66" i="132"/>
  <c r="D50" i="132" s="1"/>
  <c r="P63" i="132"/>
  <c r="M62" i="132"/>
  <c r="S59" i="132"/>
  <c r="W58" i="132"/>
  <c r="D39" i="132" s="1"/>
  <c r="M58" i="132"/>
  <c r="J57" i="132"/>
  <c r="M55" i="132"/>
  <c r="W53" i="132"/>
  <c r="D32" i="132" s="1"/>
  <c r="S53" i="132"/>
  <c r="J52" i="132"/>
  <c r="S49" i="132"/>
  <c r="P49" i="132"/>
  <c r="M49" i="132"/>
  <c r="D48" i="132"/>
  <c r="W46" i="132"/>
  <c r="D28" i="132" s="1"/>
  <c r="S46" i="132"/>
  <c r="M46" i="132"/>
  <c r="D46" i="132"/>
  <c r="D45" i="132"/>
  <c r="S43" i="132"/>
  <c r="P43" i="132"/>
  <c r="J42" i="132"/>
  <c r="M40" i="132"/>
  <c r="D40" i="132" s="1"/>
  <c r="P39" i="132"/>
  <c r="S38" i="132"/>
  <c r="W36" i="132"/>
  <c r="W90" i="132" s="1"/>
  <c r="V93" i="132" s="1"/>
  <c r="M35" i="132"/>
  <c r="D38" i="132" s="1"/>
  <c r="J35" i="132"/>
  <c r="D35" i="132"/>
  <c r="S33" i="132"/>
  <c r="P33" i="132"/>
  <c r="D30" i="132"/>
  <c r="J29" i="132"/>
  <c r="D29" i="132"/>
  <c r="P26" i="132"/>
  <c r="D26" i="132"/>
  <c r="M25" i="132"/>
  <c r="D34" i="132" s="1"/>
  <c r="D23" i="132"/>
  <c r="P22" i="132"/>
  <c r="J22" i="132"/>
  <c r="D10" i="132" s="1"/>
  <c r="W21" i="132"/>
  <c r="S20" i="132"/>
  <c r="M20" i="132"/>
  <c r="D31" i="132" s="1"/>
  <c r="J17" i="132"/>
  <c r="D17" i="132"/>
  <c r="D14" i="132"/>
  <c r="S13" i="132"/>
  <c r="M13" i="132"/>
  <c r="W10" i="132"/>
  <c r="M9" i="132"/>
  <c r="J9" i="132"/>
  <c r="D5" i="132" s="1"/>
  <c r="D9" i="132"/>
  <c r="R6" i="132"/>
  <c r="S8" i="132" s="1"/>
  <c r="J6" i="132"/>
  <c r="C96" i="131"/>
  <c r="D96" i="131"/>
  <c r="C97" i="131"/>
  <c r="D97" i="131"/>
  <c r="C98" i="131"/>
  <c r="D98" i="131"/>
  <c r="B98" i="131"/>
  <c r="B97" i="131"/>
  <c r="B96" i="131"/>
  <c r="C95" i="130"/>
  <c r="C96" i="130"/>
  <c r="C97" i="130"/>
  <c r="B97" i="130"/>
  <c r="B96" i="130"/>
  <c r="B95" i="130"/>
  <c r="C95" i="129"/>
  <c r="D95" i="129"/>
  <c r="E95" i="129"/>
  <c r="F95" i="129"/>
  <c r="G95" i="129"/>
  <c r="H95" i="129"/>
  <c r="C96" i="129"/>
  <c r="D96" i="129"/>
  <c r="E96" i="129"/>
  <c r="F96" i="129"/>
  <c r="G96" i="129"/>
  <c r="H96" i="129"/>
  <c r="C97" i="129"/>
  <c r="D97" i="129"/>
  <c r="E97" i="129"/>
  <c r="F97" i="129"/>
  <c r="G97" i="129"/>
  <c r="H97" i="129"/>
  <c r="B97" i="129"/>
  <c r="B96" i="129"/>
  <c r="B95" i="129"/>
  <c r="C96" i="128"/>
  <c r="D96" i="128"/>
  <c r="E96" i="128"/>
  <c r="G96" i="128"/>
  <c r="H96" i="128"/>
  <c r="I96" i="128"/>
  <c r="J96" i="128"/>
  <c r="K96" i="128"/>
  <c r="L96" i="128"/>
  <c r="C97" i="128"/>
  <c r="D97" i="128"/>
  <c r="E97" i="128"/>
  <c r="G97" i="128"/>
  <c r="H97" i="128"/>
  <c r="I97" i="128"/>
  <c r="J97" i="128"/>
  <c r="K97" i="128"/>
  <c r="L97" i="128"/>
  <c r="C98" i="128"/>
  <c r="D98" i="128"/>
  <c r="E98" i="128"/>
  <c r="G98" i="128"/>
  <c r="H98" i="128"/>
  <c r="I98" i="128"/>
  <c r="J98" i="128"/>
  <c r="K98" i="128"/>
  <c r="L98" i="128"/>
  <c r="B98" i="128"/>
  <c r="B97" i="128"/>
  <c r="B96" i="128"/>
  <c r="M89" i="128"/>
  <c r="M88" i="128"/>
  <c r="M86" i="128"/>
  <c r="M83" i="128"/>
  <c r="M82" i="128"/>
  <c r="M81" i="128"/>
  <c r="M78" i="128"/>
  <c r="M73" i="128"/>
  <c r="M72" i="128"/>
  <c r="M68" i="128"/>
  <c r="M67" i="128"/>
  <c r="M66" i="128"/>
  <c r="M65" i="128"/>
  <c r="M62" i="128"/>
  <c r="M61" i="128"/>
  <c r="M60" i="128"/>
  <c r="M54" i="128"/>
  <c r="M52" i="128"/>
  <c r="M51" i="128"/>
  <c r="M49" i="128"/>
  <c r="M48" i="128"/>
  <c r="M46" i="128"/>
  <c r="M44" i="128"/>
  <c r="M42" i="128"/>
  <c r="M41" i="128"/>
  <c r="M37" i="128"/>
  <c r="M33" i="128"/>
  <c r="M31" i="128"/>
  <c r="M26" i="128"/>
  <c r="M25" i="128"/>
  <c r="M23" i="128"/>
  <c r="M22" i="128"/>
  <c r="M19" i="128"/>
  <c r="M15" i="128"/>
  <c r="M13" i="128"/>
  <c r="M11" i="128"/>
  <c r="M7" i="128"/>
  <c r="M96" i="128" s="1"/>
  <c r="F93" i="128"/>
  <c r="F92" i="128"/>
  <c r="F91" i="128"/>
  <c r="F90" i="128"/>
  <c r="F89" i="128"/>
  <c r="F88" i="128"/>
  <c r="F87" i="128"/>
  <c r="F86" i="128"/>
  <c r="F85" i="128"/>
  <c r="F84" i="128"/>
  <c r="F83" i="128"/>
  <c r="F82" i="128"/>
  <c r="F81" i="128"/>
  <c r="F80" i="128"/>
  <c r="F79" i="128"/>
  <c r="F78" i="128"/>
  <c r="F77" i="128"/>
  <c r="F76" i="128"/>
  <c r="F75" i="128"/>
  <c r="F74" i="128"/>
  <c r="F73" i="128"/>
  <c r="F72" i="128"/>
  <c r="F71" i="128"/>
  <c r="F70" i="128"/>
  <c r="F69" i="128"/>
  <c r="F68" i="128"/>
  <c r="F67" i="128"/>
  <c r="F66" i="128"/>
  <c r="F65" i="128"/>
  <c r="F64" i="128"/>
  <c r="F63" i="128"/>
  <c r="F62" i="128"/>
  <c r="F61" i="128"/>
  <c r="F60" i="128"/>
  <c r="F59" i="128"/>
  <c r="F58" i="128"/>
  <c r="F57" i="128"/>
  <c r="F56" i="128"/>
  <c r="F55" i="128"/>
  <c r="F54" i="128"/>
  <c r="F53" i="128"/>
  <c r="F52" i="128"/>
  <c r="F51" i="128"/>
  <c r="F50" i="128"/>
  <c r="F49" i="128"/>
  <c r="F48" i="128"/>
  <c r="F47" i="128"/>
  <c r="F46" i="128"/>
  <c r="F45" i="128"/>
  <c r="F44" i="128"/>
  <c r="F43" i="128"/>
  <c r="F42" i="128"/>
  <c r="F41" i="128"/>
  <c r="F40" i="128"/>
  <c r="F39" i="128"/>
  <c r="F38" i="128"/>
  <c r="F37" i="128"/>
  <c r="F36" i="128"/>
  <c r="F35" i="128"/>
  <c r="F34" i="128"/>
  <c r="F33" i="128"/>
  <c r="F32" i="128"/>
  <c r="F31" i="128"/>
  <c r="F30" i="128"/>
  <c r="F29" i="128"/>
  <c r="F28" i="128"/>
  <c r="F27" i="128"/>
  <c r="F26" i="128"/>
  <c r="F25" i="128"/>
  <c r="F24" i="128"/>
  <c r="F23" i="128"/>
  <c r="F22" i="128"/>
  <c r="F21" i="128"/>
  <c r="F20" i="128"/>
  <c r="F19" i="128"/>
  <c r="F18" i="128"/>
  <c r="F17" i="128"/>
  <c r="F16" i="128"/>
  <c r="F15" i="128"/>
  <c r="F14" i="128"/>
  <c r="F13" i="128"/>
  <c r="F12" i="128"/>
  <c r="F11" i="128"/>
  <c r="F10" i="128"/>
  <c r="F9" i="128"/>
  <c r="F8" i="128"/>
  <c r="F7" i="128"/>
  <c r="F6" i="128"/>
  <c r="F5" i="128"/>
  <c r="F4" i="128"/>
  <c r="C96" i="127"/>
  <c r="D96" i="127"/>
  <c r="E96" i="127"/>
  <c r="F96" i="127"/>
  <c r="G96" i="127"/>
  <c r="H96" i="127"/>
  <c r="I96" i="127"/>
  <c r="C97" i="127"/>
  <c r="D97" i="127"/>
  <c r="E97" i="127"/>
  <c r="F97" i="127"/>
  <c r="G97" i="127"/>
  <c r="H97" i="127"/>
  <c r="I97" i="127"/>
  <c r="C98" i="127"/>
  <c r="D98" i="127"/>
  <c r="E98" i="127"/>
  <c r="F98" i="127"/>
  <c r="G98" i="127"/>
  <c r="H98" i="127"/>
  <c r="I98" i="127"/>
  <c r="B98" i="127"/>
  <c r="B97" i="127"/>
  <c r="B96" i="127"/>
  <c r="C95" i="126"/>
  <c r="D95" i="126"/>
  <c r="E95" i="126"/>
  <c r="C96" i="126"/>
  <c r="D96" i="126"/>
  <c r="E96" i="126"/>
  <c r="C97" i="126"/>
  <c r="D97" i="126"/>
  <c r="E97" i="126"/>
  <c r="B97" i="126"/>
  <c r="B96" i="126"/>
  <c r="B95" i="126"/>
  <c r="C96" i="125"/>
  <c r="D96" i="125"/>
  <c r="E96" i="125"/>
  <c r="F96" i="125"/>
  <c r="G96" i="125"/>
  <c r="H96" i="125"/>
  <c r="I96" i="125"/>
  <c r="J96" i="125"/>
  <c r="C97" i="125"/>
  <c r="D97" i="125"/>
  <c r="E97" i="125"/>
  <c r="F97" i="125"/>
  <c r="G97" i="125"/>
  <c r="H97" i="125"/>
  <c r="I97" i="125"/>
  <c r="J97" i="125"/>
  <c r="C98" i="125"/>
  <c r="D98" i="125"/>
  <c r="E98" i="125"/>
  <c r="F98" i="125"/>
  <c r="G98" i="125"/>
  <c r="H98" i="125"/>
  <c r="I98" i="125"/>
  <c r="J98" i="125"/>
  <c r="B98" i="125"/>
  <c r="B97" i="125"/>
  <c r="B96" i="125"/>
  <c r="C96" i="124"/>
  <c r="D96" i="124"/>
  <c r="E96" i="124"/>
  <c r="F96" i="124"/>
  <c r="G96" i="124"/>
  <c r="H96" i="124"/>
  <c r="C97" i="124"/>
  <c r="D97" i="124"/>
  <c r="E97" i="124"/>
  <c r="F97" i="124"/>
  <c r="G97" i="124"/>
  <c r="H97" i="124"/>
  <c r="C98" i="124"/>
  <c r="D98" i="124"/>
  <c r="E98" i="124"/>
  <c r="F98" i="124"/>
  <c r="G98" i="124"/>
  <c r="H98" i="124"/>
  <c r="B98" i="124"/>
  <c r="B97" i="124"/>
  <c r="C95" i="123"/>
  <c r="D95" i="123"/>
  <c r="E95" i="123"/>
  <c r="F95" i="123"/>
  <c r="G95" i="123"/>
  <c r="H95" i="123"/>
  <c r="I95" i="123"/>
  <c r="J95" i="123"/>
  <c r="K95" i="123"/>
  <c r="L95" i="123"/>
  <c r="M95" i="123"/>
  <c r="C96" i="123"/>
  <c r="D96" i="123"/>
  <c r="E96" i="123"/>
  <c r="F96" i="123"/>
  <c r="G96" i="123"/>
  <c r="H96" i="123"/>
  <c r="I96" i="123"/>
  <c r="J96" i="123"/>
  <c r="K96" i="123"/>
  <c r="L96" i="123"/>
  <c r="M96" i="123"/>
  <c r="C97" i="123"/>
  <c r="D97" i="123"/>
  <c r="E97" i="123"/>
  <c r="F97" i="123"/>
  <c r="G97" i="123"/>
  <c r="H97" i="123"/>
  <c r="I97" i="123"/>
  <c r="J97" i="123"/>
  <c r="K97" i="123"/>
  <c r="L97" i="123"/>
  <c r="M97" i="123"/>
  <c r="B97" i="123"/>
  <c r="B96" i="123"/>
  <c r="B95" i="123"/>
  <c r="C96" i="122"/>
  <c r="D96" i="122"/>
  <c r="E96" i="122"/>
  <c r="F96" i="122"/>
  <c r="G96" i="122"/>
  <c r="H96" i="122"/>
  <c r="I96" i="122"/>
  <c r="J96" i="122"/>
  <c r="K96" i="122"/>
  <c r="C97" i="122"/>
  <c r="D97" i="122"/>
  <c r="E97" i="122"/>
  <c r="F97" i="122"/>
  <c r="G97" i="122"/>
  <c r="H97" i="122"/>
  <c r="I97" i="122"/>
  <c r="J97" i="122"/>
  <c r="K97" i="122"/>
  <c r="C98" i="122"/>
  <c r="D98" i="122"/>
  <c r="E98" i="122"/>
  <c r="F98" i="122"/>
  <c r="G98" i="122"/>
  <c r="H98" i="122"/>
  <c r="I98" i="122"/>
  <c r="J98" i="122"/>
  <c r="K98" i="122"/>
  <c r="B98" i="122"/>
  <c r="B97" i="122"/>
  <c r="B96" i="122"/>
  <c r="C95" i="121"/>
  <c r="D95" i="121"/>
  <c r="C96" i="121"/>
  <c r="D96" i="121"/>
  <c r="C97" i="121"/>
  <c r="D97" i="121"/>
  <c r="B97" i="121"/>
  <c r="B96" i="121"/>
  <c r="B95" i="121"/>
  <c r="C96" i="120"/>
  <c r="D96" i="120"/>
  <c r="E96" i="120"/>
  <c r="F96" i="120"/>
  <c r="G96" i="120"/>
  <c r="H96" i="120"/>
  <c r="I96" i="120"/>
  <c r="C97" i="120"/>
  <c r="D97" i="120"/>
  <c r="E97" i="120"/>
  <c r="F97" i="120"/>
  <c r="G97" i="120"/>
  <c r="H97" i="120"/>
  <c r="I97" i="120"/>
  <c r="C98" i="120"/>
  <c r="D98" i="120"/>
  <c r="E98" i="120"/>
  <c r="F98" i="120"/>
  <c r="G98" i="120"/>
  <c r="H98" i="120"/>
  <c r="I98" i="120"/>
  <c r="B98" i="120"/>
  <c r="B97" i="120"/>
  <c r="B96" i="120"/>
  <c r="C97" i="119"/>
  <c r="D97" i="119"/>
  <c r="E97" i="119"/>
  <c r="F97" i="119"/>
  <c r="G97" i="119"/>
  <c r="H97" i="119"/>
  <c r="I97" i="119"/>
  <c r="J97" i="119"/>
  <c r="K97" i="119"/>
  <c r="L97" i="119"/>
  <c r="B97" i="119"/>
  <c r="C96" i="119"/>
  <c r="D96" i="119"/>
  <c r="E96" i="119"/>
  <c r="F96" i="119"/>
  <c r="G96" i="119"/>
  <c r="H96" i="119"/>
  <c r="I96" i="119"/>
  <c r="J96" i="119"/>
  <c r="K96" i="119"/>
  <c r="L96" i="119"/>
  <c r="B96" i="119"/>
  <c r="C95" i="119"/>
  <c r="D95" i="119"/>
  <c r="E95" i="119"/>
  <c r="F95" i="119"/>
  <c r="G95" i="119"/>
  <c r="H95" i="119"/>
  <c r="I95" i="119"/>
  <c r="J95" i="119"/>
  <c r="K95" i="119"/>
  <c r="L95" i="119"/>
  <c r="B95" i="119"/>
  <c r="C97" i="118"/>
  <c r="D97" i="118"/>
  <c r="E97" i="118"/>
  <c r="F97" i="118"/>
  <c r="G97" i="118"/>
  <c r="H97" i="118"/>
  <c r="I97" i="118"/>
  <c r="J97" i="118"/>
  <c r="B97" i="118"/>
  <c r="C96" i="118"/>
  <c r="D96" i="118"/>
  <c r="E96" i="118"/>
  <c r="F96" i="118"/>
  <c r="G96" i="118"/>
  <c r="H96" i="118"/>
  <c r="I96" i="118"/>
  <c r="J96" i="118"/>
  <c r="B96" i="118"/>
  <c r="C95" i="118"/>
  <c r="D95" i="118"/>
  <c r="E95" i="118"/>
  <c r="F95" i="118"/>
  <c r="G95" i="118"/>
  <c r="H95" i="118"/>
  <c r="I95" i="118"/>
  <c r="J95" i="118"/>
  <c r="B95" i="118"/>
  <c r="D95" i="116"/>
  <c r="C97" i="117"/>
  <c r="D97" i="117"/>
  <c r="E97" i="117"/>
  <c r="B97" i="117"/>
  <c r="C96" i="117"/>
  <c r="D96" i="117"/>
  <c r="E96" i="117"/>
  <c r="B96" i="117"/>
  <c r="C95" i="117"/>
  <c r="D95" i="117"/>
  <c r="E95" i="117"/>
  <c r="B95" i="117"/>
  <c r="M51" i="116"/>
  <c r="N51" i="116"/>
  <c r="O51" i="116"/>
  <c r="P51" i="116"/>
  <c r="Q51" i="116"/>
  <c r="R51" i="116"/>
  <c r="M58" i="116"/>
  <c r="N58" i="116"/>
  <c r="O58" i="116"/>
  <c r="P58" i="116"/>
  <c r="Q58" i="116"/>
  <c r="R58" i="116"/>
  <c r="M63" i="116"/>
  <c r="N63" i="116"/>
  <c r="O63" i="116"/>
  <c r="P63" i="116"/>
  <c r="Q63" i="116"/>
  <c r="R63" i="116"/>
  <c r="M76" i="116"/>
  <c r="N76" i="116"/>
  <c r="O76" i="116"/>
  <c r="P76" i="116"/>
  <c r="Q76" i="116"/>
  <c r="R76" i="116"/>
  <c r="M84" i="116"/>
  <c r="N84" i="116"/>
  <c r="O84" i="116"/>
  <c r="P84" i="116"/>
  <c r="Q84" i="116"/>
  <c r="R84" i="116"/>
  <c r="M89" i="116"/>
  <c r="N89" i="116"/>
  <c r="O89" i="116"/>
  <c r="P89" i="116"/>
  <c r="Q89" i="116"/>
  <c r="R89" i="116"/>
  <c r="I50" i="116"/>
  <c r="I49" i="116"/>
  <c r="I48" i="116"/>
  <c r="I47" i="116"/>
  <c r="I46" i="116"/>
  <c r="I45" i="116"/>
  <c r="I44" i="116"/>
  <c r="R43" i="116"/>
  <c r="Q43" i="116"/>
  <c r="P43" i="116"/>
  <c r="O43" i="116"/>
  <c r="N43" i="116"/>
  <c r="M43" i="116"/>
  <c r="I43" i="116"/>
  <c r="I42" i="116"/>
  <c r="I41" i="116"/>
  <c r="I40" i="116"/>
  <c r="I39" i="116"/>
  <c r="I38" i="116"/>
  <c r="R37" i="116"/>
  <c r="Q37" i="116"/>
  <c r="P37" i="116"/>
  <c r="O37" i="116"/>
  <c r="N37" i="116"/>
  <c r="M37" i="116"/>
  <c r="I37" i="116"/>
  <c r="I36" i="116"/>
  <c r="I35" i="116"/>
  <c r="I34" i="116"/>
  <c r="I33" i="116"/>
  <c r="I32" i="116"/>
  <c r="R31" i="116"/>
  <c r="H25" i="116" s="1"/>
  <c r="Q31" i="116"/>
  <c r="G25" i="116" s="1"/>
  <c r="P31" i="116"/>
  <c r="O31" i="116"/>
  <c r="E25" i="116" s="1"/>
  <c r="E96" i="116" s="1"/>
  <c r="N31" i="116"/>
  <c r="D25" i="116" s="1"/>
  <c r="M31" i="116"/>
  <c r="I31" i="116"/>
  <c r="I30" i="116"/>
  <c r="I29" i="116"/>
  <c r="I28" i="116"/>
  <c r="I27" i="116"/>
  <c r="R26" i="116"/>
  <c r="H23" i="116" s="1"/>
  <c r="Q26" i="116"/>
  <c r="P26" i="116"/>
  <c r="F23" i="116" s="1"/>
  <c r="O26" i="116"/>
  <c r="E23" i="116" s="1"/>
  <c r="N26" i="116"/>
  <c r="M26" i="116"/>
  <c r="B23" i="116" s="1"/>
  <c r="I26" i="116"/>
  <c r="I24" i="116"/>
  <c r="I21" i="116"/>
  <c r="I20" i="116"/>
  <c r="I19" i="116"/>
  <c r="R18" i="116"/>
  <c r="H22" i="116" s="1"/>
  <c r="Q18" i="116"/>
  <c r="G22" i="116" s="1"/>
  <c r="P18" i="116"/>
  <c r="F22" i="116" s="1"/>
  <c r="F96" i="116" s="1"/>
  <c r="O18" i="116"/>
  <c r="E22" i="116" s="1"/>
  <c r="N18" i="116"/>
  <c r="D22" i="116" s="1"/>
  <c r="D97" i="116" s="1"/>
  <c r="M18" i="116"/>
  <c r="I18" i="116"/>
  <c r="I17" i="116"/>
  <c r="I16" i="116"/>
  <c r="I15" i="116"/>
  <c r="I14" i="116"/>
  <c r="I13" i="116"/>
  <c r="I12" i="116"/>
  <c r="I10" i="116"/>
  <c r="I9" i="116"/>
  <c r="R8" i="116"/>
  <c r="H11" i="116" s="1"/>
  <c r="H96" i="116" s="1"/>
  <c r="Q8" i="116"/>
  <c r="G11" i="116" s="1"/>
  <c r="G96" i="116" s="1"/>
  <c r="P8" i="116"/>
  <c r="O8" i="116"/>
  <c r="E11" i="116" s="1"/>
  <c r="E95" i="116" s="1"/>
  <c r="N8" i="116"/>
  <c r="M8" i="116"/>
  <c r="I8" i="116"/>
  <c r="I7" i="116"/>
  <c r="I6" i="116"/>
  <c r="I5" i="116"/>
  <c r="I4" i="116"/>
  <c r="G51" i="115"/>
  <c r="E51" i="115"/>
  <c r="C51" i="115"/>
  <c r="B51" i="115"/>
  <c r="G50" i="115"/>
  <c r="E50" i="115"/>
  <c r="C50" i="115"/>
  <c r="B50" i="115"/>
  <c r="G49" i="115"/>
  <c r="E49" i="115"/>
  <c r="C49" i="115"/>
  <c r="B49" i="115"/>
  <c r="G48" i="115"/>
  <c r="E48" i="115"/>
  <c r="C48" i="115"/>
  <c r="B48" i="115"/>
  <c r="D48" i="115" s="1"/>
  <c r="G47" i="115"/>
  <c r="E47" i="115"/>
  <c r="C47" i="115"/>
  <c r="B47" i="115"/>
  <c r="G46" i="115"/>
  <c r="E46" i="115"/>
  <c r="C46" i="115"/>
  <c r="B46" i="115"/>
  <c r="G45" i="115"/>
  <c r="E45" i="115"/>
  <c r="C45" i="115"/>
  <c r="B45" i="115"/>
  <c r="G44" i="115"/>
  <c r="E44" i="115"/>
  <c r="C44" i="115"/>
  <c r="B44" i="115"/>
  <c r="D44" i="115" s="1"/>
  <c r="G43" i="115"/>
  <c r="E43" i="115"/>
  <c r="C43" i="115"/>
  <c r="B43" i="115"/>
  <c r="G42" i="115"/>
  <c r="E42" i="115"/>
  <c r="C42" i="115"/>
  <c r="B42" i="115"/>
  <c r="G41" i="115"/>
  <c r="E41" i="115"/>
  <c r="C41" i="115"/>
  <c r="B41" i="115"/>
  <c r="G40" i="115"/>
  <c r="E40" i="115"/>
  <c r="C40" i="115"/>
  <c r="B40" i="115"/>
  <c r="D40" i="115" s="1"/>
  <c r="G39" i="115"/>
  <c r="E39" i="115"/>
  <c r="C39" i="115"/>
  <c r="B39" i="115"/>
  <c r="G38" i="115"/>
  <c r="E38" i="115"/>
  <c r="C38" i="115"/>
  <c r="B38" i="115"/>
  <c r="G37" i="115"/>
  <c r="E37" i="115"/>
  <c r="C37" i="115"/>
  <c r="B37" i="115"/>
  <c r="G36" i="115"/>
  <c r="E36" i="115"/>
  <c r="C36" i="115"/>
  <c r="B36" i="115"/>
  <c r="D36" i="115" s="1"/>
  <c r="G35" i="115"/>
  <c r="E35" i="115"/>
  <c r="C35" i="115"/>
  <c r="B35" i="115"/>
  <c r="G34" i="115"/>
  <c r="E34" i="115"/>
  <c r="C34" i="115"/>
  <c r="B34" i="115"/>
  <c r="G33" i="115"/>
  <c r="E33" i="115"/>
  <c r="C33" i="115"/>
  <c r="B33" i="115"/>
  <c r="G32" i="115"/>
  <c r="E32" i="115"/>
  <c r="C32" i="115"/>
  <c r="B32" i="115"/>
  <c r="D32" i="115" s="1"/>
  <c r="G31" i="115"/>
  <c r="E31" i="115"/>
  <c r="C31" i="115"/>
  <c r="B31" i="115"/>
  <c r="G30" i="115"/>
  <c r="E30" i="115"/>
  <c r="C30" i="115"/>
  <c r="B30" i="115"/>
  <c r="G29" i="115"/>
  <c r="E29" i="115"/>
  <c r="C29" i="115"/>
  <c r="B29" i="115"/>
  <c r="G28" i="115"/>
  <c r="E28" i="115"/>
  <c r="C28" i="115"/>
  <c r="B28" i="115"/>
  <c r="D28" i="115" s="1"/>
  <c r="G27" i="115"/>
  <c r="E27" i="115"/>
  <c r="C27" i="115"/>
  <c r="B27" i="115"/>
  <c r="G26" i="115"/>
  <c r="E26" i="115"/>
  <c r="C26" i="115"/>
  <c r="B26" i="115"/>
  <c r="G25" i="115"/>
  <c r="E25" i="115"/>
  <c r="C25" i="115"/>
  <c r="B25" i="115"/>
  <c r="G24" i="115"/>
  <c r="E24" i="115"/>
  <c r="C24" i="115"/>
  <c r="B24" i="115"/>
  <c r="G23" i="115"/>
  <c r="E23" i="115"/>
  <c r="C23" i="115"/>
  <c r="B23" i="115"/>
  <c r="G22" i="115"/>
  <c r="E22" i="115"/>
  <c r="C22" i="115"/>
  <c r="B22" i="115"/>
  <c r="G21" i="115"/>
  <c r="E21" i="115"/>
  <c r="C21" i="115"/>
  <c r="B21" i="115"/>
  <c r="F21" i="115" s="1"/>
  <c r="G20" i="115"/>
  <c r="E20" i="115"/>
  <c r="C20" i="115"/>
  <c r="B20" i="115"/>
  <c r="D20" i="115" s="1"/>
  <c r="G19" i="115"/>
  <c r="E19" i="115"/>
  <c r="C19" i="115"/>
  <c r="B19" i="115"/>
  <c r="G18" i="115"/>
  <c r="E18" i="115"/>
  <c r="C18" i="115"/>
  <c r="B18" i="115"/>
  <c r="G17" i="115"/>
  <c r="E17" i="115"/>
  <c r="C17" i="115"/>
  <c r="B17" i="115"/>
  <c r="F17" i="115" s="1"/>
  <c r="G16" i="115"/>
  <c r="E16" i="115"/>
  <c r="C16" i="115"/>
  <c r="B16" i="115"/>
  <c r="D16" i="115" s="1"/>
  <c r="G15" i="115"/>
  <c r="E15" i="115"/>
  <c r="C15" i="115"/>
  <c r="B15" i="115"/>
  <c r="G14" i="115"/>
  <c r="E14" i="115"/>
  <c r="C14" i="115"/>
  <c r="B14" i="115"/>
  <c r="G13" i="115"/>
  <c r="E13" i="115"/>
  <c r="C13" i="115"/>
  <c r="B13" i="115"/>
  <c r="F13" i="115" s="1"/>
  <c r="G12" i="115"/>
  <c r="E12" i="115"/>
  <c r="C12" i="115"/>
  <c r="B12" i="115"/>
  <c r="G11" i="115"/>
  <c r="E11" i="115"/>
  <c r="C11" i="115"/>
  <c r="B11" i="115"/>
  <c r="G10" i="115"/>
  <c r="E10" i="115"/>
  <c r="C10" i="115"/>
  <c r="B10" i="115"/>
  <c r="G9" i="115"/>
  <c r="E9" i="115"/>
  <c r="C9" i="115"/>
  <c r="B9" i="115"/>
  <c r="F9" i="115" s="1"/>
  <c r="G8" i="115"/>
  <c r="E8" i="115"/>
  <c r="C8" i="115"/>
  <c r="B8" i="115"/>
  <c r="D8" i="115" s="1"/>
  <c r="G7" i="115"/>
  <c r="E7" i="115"/>
  <c r="C7" i="115"/>
  <c r="B7" i="115"/>
  <c r="G6" i="115"/>
  <c r="E6" i="115"/>
  <c r="C6" i="115"/>
  <c r="B6" i="115"/>
  <c r="G5" i="115"/>
  <c r="E5" i="115"/>
  <c r="C5" i="115"/>
  <c r="B5" i="115"/>
  <c r="F5" i="115" s="1"/>
  <c r="C141" i="114"/>
  <c r="F141" i="114"/>
  <c r="G141" i="114"/>
  <c r="B141" i="114"/>
  <c r="C140" i="114"/>
  <c r="F140" i="114"/>
  <c r="G140" i="114"/>
  <c r="B140" i="114"/>
  <c r="C139" i="114"/>
  <c r="F139" i="114"/>
  <c r="G139" i="114"/>
  <c r="B139" i="114"/>
  <c r="C138" i="114"/>
  <c r="F138" i="114"/>
  <c r="G138" i="114"/>
  <c r="B135" i="114"/>
  <c r="C135" i="114"/>
  <c r="F135" i="114"/>
  <c r="G135" i="114"/>
  <c r="D141" i="113"/>
  <c r="E141" i="113"/>
  <c r="F141" i="113"/>
  <c r="H141" i="113"/>
  <c r="I141" i="113"/>
  <c r="J141" i="113"/>
  <c r="C141" i="113"/>
  <c r="D140" i="113"/>
  <c r="E140" i="113"/>
  <c r="F140" i="113"/>
  <c r="H140" i="113"/>
  <c r="I140" i="113"/>
  <c r="J140" i="113"/>
  <c r="C140" i="113"/>
  <c r="E139" i="113"/>
  <c r="F139" i="113"/>
  <c r="H139" i="113"/>
  <c r="I139" i="113"/>
  <c r="J139" i="113"/>
  <c r="C139" i="113"/>
  <c r="D138" i="113"/>
  <c r="E138" i="113"/>
  <c r="F138" i="113"/>
  <c r="H138" i="113"/>
  <c r="I138" i="113"/>
  <c r="J138" i="113"/>
  <c r="C138" i="113"/>
  <c r="D135" i="113"/>
  <c r="E135" i="113"/>
  <c r="F135" i="113"/>
  <c r="H135" i="113"/>
  <c r="I135" i="113"/>
  <c r="J135" i="113"/>
  <c r="C135" i="113"/>
  <c r="H131" i="114"/>
  <c r="E131" i="114"/>
  <c r="H130" i="114"/>
  <c r="E130" i="114"/>
  <c r="H129" i="114"/>
  <c r="E129" i="114"/>
  <c r="H128" i="114"/>
  <c r="E128" i="114"/>
  <c r="H127" i="114"/>
  <c r="E127" i="114"/>
  <c r="H126" i="114"/>
  <c r="E126" i="114"/>
  <c r="H125" i="114"/>
  <c r="E125" i="114"/>
  <c r="H124" i="114"/>
  <c r="E124" i="114"/>
  <c r="H123" i="114"/>
  <c r="E123" i="114"/>
  <c r="H122" i="114"/>
  <c r="E122" i="114"/>
  <c r="H121" i="114"/>
  <c r="E121" i="114"/>
  <c r="H120" i="114"/>
  <c r="E120" i="114"/>
  <c r="H119" i="114"/>
  <c r="E119" i="114"/>
  <c r="H118" i="114"/>
  <c r="E118" i="114"/>
  <c r="H117" i="114"/>
  <c r="E117" i="114"/>
  <c r="H116" i="114"/>
  <c r="E116" i="114"/>
  <c r="H115" i="114"/>
  <c r="E115" i="114"/>
  <c r="H114" i="114"/>
  <c r="E114" i="114"/>
  <c r="H113" i="114"/>
  <c r="E113" i="114"/>
  <c r="H112" i="114"/>
  <c r="E112" i="114"/>
  <c r="H111" i="114"/>
  <c r="E111" i="114"/>
  <c r="H110" i="114"/>
  <c r="E110" i="114"/>
  <c r="H109" i="114"/>
  <c r="E109" i="114"/>
  <c r="H108" i="114"/>
  <c r="E108" i="114"/>
  <c r="H107" i="114"/>
  <c r="E107" i="114"/>
  <c r="H106" i="114"/>
  <c r="E106" i="114"/>
  <c r="H105" i="114"/>
  <c r="E105" i="114"/>
  <c r="H104" i="114"/>
  <c r="E104" i="114"/>
  <c r="H103" i="114"/>
  <c r="E103" i="114"/>
  <c r="H102" i="114"/>
  <c r="E102" i="114"/>
  <c r="H101" i="114"/>
  <c r="E101" i="114"/>
  <c r="H100" i="114"/>
  <c r="E100" i="114"/>
  <c r="H99" i="114"/>
  <c r="E99" i="114"/>
  <c r="H98" i="114"/>
  <c r="E98" i="114"/>
  <c r="H97" i="114"/>
  <c r="E97" i="114"/>
  <c r="H96" i="114"/>
  <c r="E96" i="114"/>
  <c r="H95" i="114"/>
  <c r="E95" i="114"/>
  <c r="H94" i="114"/>
  <c r="E94" i="114"/>
  <c r="H93" i="114"/>
  <c r="E93" i="114"/>
  <c r="H92" i="114"/>
  <c r="E92" i="114"/>
  <c r="H91" i="114"/>
  <c r="E91" i="114"/>
  <c r="H90" i="114"/>
  <c r="E90" i="114"/>
  <c r="H89" i="114"/>
  <c r="E89" i="114"/>
  <c r="H88" i="114"/>
  <c r="E88" i="114"/>
  <c r="H87" i="114"/>
  <c r="E87" i="114"/>
  <c r="H86" i="114"/>
  <c r="E86" i="114"/>
  <c r="H85" i="114"/>
  <c r="E85" i="114"/>
  <c r="H84" i="114"/>
  <c r="E84" i="114"/>
  <c r="H83" i="114"/>
  <c r="E83" i="114"/>
  <c r="H82" i="114"/>
  <c r="E82" i="114"/>
  <c r="H81" i="114"/>
  <c r="E81" i="114"/>
  <c r="H80" i="114"/>
  <c r="E80" i="114"/>
  <c r="H79" i="114"/>
  <c r="E79" i="114"/>
  <c r="H78" i="114"/>
  <c r="E78" i="114"/>
  <c r="H77" i="114"/>
  <c r="E77" i="114"/>
  <c r="H76" i="114"/>
  <c r="E76" i="114"/>
  <c r="H75" i="114"/>
  <c r="E75" i="114"/>
  <c r="H74" i="114"/>
  <c r="E74" i="114"/>
  <c r="H73" i="114"/>
  <c r="E73" i="114"/>
  <c r="H72" i="114"/>
  <c r="E72" i="114"/>
  <c r="H71" i="114"/>
  <c r="E71" i="114"/>
  <c r="H70" i="114"/>
  <c r="E70" i="114"/>
  <c r="H69" i="114"/>
  <c r="E69" i="114"/>
  <c r="H68" i="114"/>
  <c r="E68" i="114"/>
  <c r="H67" i="114"/>
  <c r="E67" i="114"/>
  <c r="H66" i="114"/>
  <c r="E66" i="114"/>
  <c r="H65" i="114"/>
  <c r="E65" i="114"/>
  <c r="H64" i="114"/>
  <c r="E64" i="114"/>
  <c r="H63" i="114"/>
  <c r="E63" i="114"/>
  <c r="H62" i="114"/>
  <c r="E62" i="114"/>
  <c r="H61" i="114"/>
  <c r="E61" i="114"/>
  <c r="H60" i="114"/>
  <c r="E60" i="114"/>
  <c r="H59" i="114"/>
  <c r="E59" i="114"/>
  <c r="H58" i="114"/>
  <c r="E58" i="114"/>
  <c r="H57" i="114"/>
  <c r="E57" i="114"/>
  <c r="H56" i="114"/>
  <c r="E56" i="114"/>
  <c r="H55" i="114"/>
  <c r="E55" i="114"/>
  <c r="H54" i="114"/>
  <c r="E54" i="114"/>
  <c r="H53" i="114"/>
  <c r="E53" i="114"/>
  <c r="H52" i="114"/>
  <c r="E52" i="114"/>
  <c r="H51" i="114"/>
  <c r="E51" i="114"/>
  <c r="H50" i="114"/>
  <c r="E50" i="114"/>
  <c r="H49" i="114"/>
  <c r="E49" i="114"/>
  <c r="H48" i="114"/>
  <c r="E48" i="114"/>
  <c r="H47" i="114"/>
  <c r="E47" i="114"/>
  <c r="H46" i="114"/>
  <c r="E46" i="114"/>
  <c r="H45" i="114"/>
  <c r="E45" i="114"/>
  <c r="H44" i="114"/>
  <c r="E44" i="114"/>
  <c r="H43" i="114"/>
  <c r="E43" i="114"/>
  <c r="H42" i="114"/>
  <c r="E42" i="114"/>
  <c r="H41" i="114"/>
  <c r="E41" i="114"/>
  <c r="H40" i="114"/>
  <c r="E40" i="114"/>
  <c r="H39" i="114"/>
  <c r="E39" i="114"/>
  <c r="H38" i="114"/>
  <c r="E38" i="114"/>
  <c r="H37" i="114"/>
  <c r="E37" i="114"/>
  <c r="H36" i="114"/>
  <c r="E36" i="114"/>
  <c r="H35" i="114"/>
  <c r="E35" i="114"/>
  <c r="H34" i="114"/>
  <c r="E34" i="114"/>
  <c r="H33" i="114"/>
  <c r="E33" i="114"/>
  <c r="H32" i="114"/>
  <c r="E32" i="114"/>
  <c r="H31" i="114"/>
  <c r="E31" i="114"/>
  <c r="H30" i="114"/>
  <c r="E30" i="114"/>
  <c r="H29" i="114"/>
  <c r="E29" i="114"/>
  <c r="H28" i="114"/>
  <c r="E28" i="114"/>
  <c r="H27" i="114"/>
  <c r="E27" i="114"/>
  <c r="H26" i="114"/>
  <c r="E26" i="114"/>
  <c r="H25" i="114"/>
  <c r="E25" i="114"/>
  <c r="H24" i="114"/>
  <c r="E24" i="114"/>
  <c r="H23" i="114"/>
  <c r="E23" i="114"/>
  <c r="H22" i="114"/>
  <c r="E22" i="114"/>
  <c r="H21" i="114"/>
  <c r="E21" i="114"/>
  <c r="H20" i="114"/>
  <c r="E20" i="114"/>
  <c r="H19" i="114"/>
  <c r="E19" i="114"/>
  <c r="H18" i="114"/>
  <c r="E18" i="114"/>
  <c r="H17" i="114"/>
  <c r="E17" i="114"/>
  <c r="E135" i="114" s="1"/>
  <c r="H16" i="114"/>
  <c r="E16" i="114"/>
  <c r="H15" i="114"/>
  <c r="E15" i="114"/>
  <c r="H14" i="114"/>
  <c r="E14" i="114"/>
  <c r="H13" i="114"/>
  <c r="E13" i="114"/>
  <c r="H12" i="114"/>
  <c r="E12" i="114"/>
  <c r="H11" i="114"/>
  <c r="E11" i="114"/>
  <c r="H10" i="114"/>
  <c r="E10" i="114"/>
  <c r="H9" i="114"/>
  <c r="E9" i="114"/>
  <c r="H8" i="114"/>
  <c r="E8" i="114"/>
  <c r="H7" i="114"/>
  <c r="E7" i="114"/>
  <c r="H6" i="114"/>
  <c r="H135" i="114" s="1"/>
  <c r="E6" i="114"/>
  <c r="H5" i="114"/>
  <c r="H139" i="114" s="1"/>
  <c r="E5" i="114"/>
  <c r="E141" i="114" s="1"/>
  <c r="H133" i="113"/>
  <c r="I133" i="113" s="1"/>
  <c r="E133" i="113"/>
  <c r="H132" i="113"/>
  <c r="I132" i="113" s="1"/>
  <c r="E132" i="113"/>
  <c r="H131" i="113"/>
  <c r="I131" i="113" s="1"/>
  <c r="E131" i="113"/>
  <c r="H130" i="113"/>
  <c r="I130" i="113" s="1"/>
  <c r="E130" i="113"/>
  <c r="H129" i="113"/>
  <c r="I129" i="113" s="1"/>
  <c r="E129" i="113"/>
  <c r="H128" i="113"/>
  <c r="I128" i="113" s="1"/>
  <c r="E128" i="113"/>
  <c r="H127" i="113"/>
  <c r="I127" i="113" s="1"/>
  <c r="E127" i="113"/>
  <c r="H126" i="113"/>
  <c r="I126" i="113" s="1"/>
  <c r="E126" i="113"/>
  <c r="H125" i="113"/>
  <c r="I125" i="113" s="1"/>
  <c r="E125" i="113"/>
  <c r="H124" i="113"/>
  <c r="I124" i="113" s="1"/>
  <c r="E124" i="113"/>
  <c r="H123" i="113"/>
  <c r="I123" i="113" s="1"/>
  <c r="E123" i="113"/>
  <c r="H122" i="113"/>
  <c r="I122" i="113" s="1"/>
  <c r="E122" i="113"/>
  <c r="H121" i="113"/>
  <c r="I121" i="113" s="1"/>
  <c r="E121" i="113"/>
  <c r="H120" i="113"/>
  <c r="I120" i="113" s="1"/>
  <c r="E120" i="113"/>
  <c r="H119" i="113"/>
  <c r="I119" i="113" s="1"/>
  <c r="E119" i="113"/>
  <c r="H118" i="113"/>
  <c r="I118" i="113" s="1"/>
  <c r="E118" i="113"/>
  <c r="H117" i="113"/>
  <c r="I117" i="113" s="1"/>
  <c r="E117" i="113"/>
  <c r="H116" i="113"/>
  <c r="I116" i="113" s="1"/>
  <c r="E116" i="113"/>
  <c r="H115" i="113"/>
  <c r="I115" i="113" s="1"/>
  <c r="E115" i="113"/>
  <c r="H114" i="113"/>
  <c r="I114" i="113" s="1"/>
  <c r="E114" i="113"/>
  <c r="H113" i="113"/>
  <c r="I113" i="113" s="1"/>
  <c r="E113" i="113"/>
  <c r="H112" i="113"/>
  <c r="I112" i="113" s="1"/>
  <c r="E112" i="113"/>
  <c r="H111" i="113"/>
  <c r="I111" i="113" s="1"/>
  <c r="E111" i="113"/>
  <c r="H110" i="113"/>
  <c r="I110" i="113" s="1"/>
  <c r="E110" i="113"/>
  <c r="H109" i="113"/>
  <c r="I109" i="113" s="1"/>
  <c r="E109" i="113"/>
  <c r="H108" i="113"/>
  <c r="I108" i="113" s="1"/>
  <c r="E108" i="113"/>
  <c r="H107" i="113"/>
  <c r="I107" i="113" s="1"/>
  <c r="E107" i="113"/>
  <c r="H106" i="113"/>
  <c r="I106" i="113" s="1"/>
  <c r="E106" i="113"/>
  <c r="H105" i="113"/>
  <c r="I105" i="113" s="1"/>
  <c r="E105" i="113"/>
  <c r="H104" i="113"/>
  <c r="I104" i="113" s="1"/>
  <c r="E104" i="113"/>
  <c r="H103" i="113"/>
  <c r="I103" i="113" s="1"/>
  <c r="E103" i="113"/>
  <c r="H102" i="113"/>
  <c r="I102" i="113" s="1"/>
  <c r="E102" i="113"/>
  <c r="H101" i="113"/>
  <c r="I101" i="113" s="1"/>
  <c r="E101" i="113"/>
  <c r="H100" i="113"/>
  <c r="I100" i="113" s="1"/>
  <c r="E100" i="113"/>
  <c r="H99" i="113"/>
  <c r="I99" i="113" s="1"/>
  <c r="E99" i="113"/>
  <c r="H98" i="113"/>
  <c r="I98" i="113" s="1"/>
  <c r="E98" i="113"/>
  <c r="H97" i="113"/>
  <c r="I97" i="113" s="1"/>
  <c r="E97" i="113"/>
  <c r="H96" i="113"/>
  <c r="I96" i="113" s="1"/>
  <c r="E96" i="113"/>
  <c r="H95" i="113"/>
  <c r="I95" i="113" s="1"/>
  <c r="E95" i="113"/>
  <c r="H94" i="113"/>
  <c r="I94" i="113" s="1"/>
  <c r="E94" i="113"/>
  <c r="H93" i="113"/>
  <c r="I93" i="113" s="1"/>
  <c r="E93" i="113"/>
  <c r="H92" i="113"/>
  <c r="I92" i="113" s="1"/>
  <c r="E92" i="113"/>
  <c r="H91" i="113"/>
  <c r="I91" i="113" s="1"/>
  <c r="E91" i="113"/>
  <c r="H90" i="113"/>
  <c r="I90" i="113" s="1"/>
  <c r="E90" i="113"/>
  <c r="H89" i="113"/>
  <c r="I89" i="113" s="1"/>
  <c r="E89" i="113"/>
  <c r="H88" i="113"/>
  <c r="I88" i="113" s="1"/>
  <c r="E88" i="113"/>
  <c r="H87" i="113"/>
  <c r="I87" i="113" s="1"/>
  <c r="E87" i="113"/>
  <c r="H86" i="113"/>
  <c r="I86" i="113" s="1"/>
  <c r="E86" i="113"/>
  <c r="H85" i="113"/>
  <c r="I85" i="113" s="1"/>
  <c r="E85" i="113"/>
  <c r="H84" i="113"/>
  <c r="I84" i="113" s="1"/>
  <c r="E84" i="113"/>
  <c r="H83" i="113"/>
  <c r="I83" i="113" s="1"/>
  <c r="E83" i="113"/>
  <c r="H82" i="113"/>
  <c r="I82" i="113" s="1"/>
  <c r="E82" i="113"/>
  <c r="H81" i="113"/>
  <c r="I81" i="113" s="1"/>
  <c r="E81" i="113"/>
  <c r="H80" i="113"/>
  <c r="I80" i="113" s="1"/>
  <c r="E80" i="113"/>
  <c r="H79" i="113"/>
  <c r="I79" i="113" s="1"/>
  <c r="E79" i="113"/>
  <c r="H78" i="113"/>
  <c r="I78" i="113" s="1"/>
  <c r="E78" i="113"/>
  <c r="H77" i="113"/>
  <c r="I77" i="113" s="1"/>
  <c r="E77" i="113"/>
  <c r="H76" i="113"/>
  <c r="I76" i="113" s="1"/>
  <c r="E76" i="113"/>
  <c r="H75" i="113"/>
  <c r="I75" i="113" s="1"/>
  <c r="E75" i="113"/>
  <c r="H74" i="113"/>
  <c r="I74" i="113" s="1"/>
  <c r="E74" i="113"/>
  <c r="I73" i="113"/>
  <c r="H73" i="113"/>
  <c r="E73" i="113"/>
  <c r="H72" i="113"/>
  <c r="I72" i="113" s="1"/>
  <c r="E72" i="113"/>
  <c r="H71" i="113"/>
  <c r="I71" i="113" s="1"/>
  <c r="E71" i="113"/>
  <c r="H70" i="113"/>
  <c r="I70" i="113" s="1"/>
  <c r="E70" i="113"/>
  <c r="H69" i="113"/>
  <c r="I69" i="113" s="1"/>
  <c r="E69" i="113"/>
  <c r="H68" i="113"/>
  <c r="I68" i="113" s="1"/>
  <c r="E68" i="113"/>
  <c r="H67" i="113"/>
  <c r="I67" i="113" s="1"/>
  <c r="E67" i="113"/>
  <c r="H66" i="113"/>
  <c r="I66" i="113" s="1"/>
  <c r="E66" i="113"/>
  <c r="H65" i="113"/>
  <c r="I65" i="113" s="1"/>
  <c r="E65" i="113"/>
  <c r="H64" i="113"/>
  <c r="I64" i="113" s="1"/>
  <c r="E64" i="113"/>
  <c r="H63" i="113"/>
  <c r="I63" i="113" s="1"/>
  <c r="E63" i="113"/>
  <c r="H62" i="113"/>
  <c r="I62" i="113" s="1"/>
  <c r="E62" i="113"/>
  <c r="H61" i="113"/>
  <c r="I61" i="113" s="1"/>
  <c r="E61" i="113"/>
  <c r="H60" i="113"/>
  <c r="I60" i="113" s="1"/>
  <c r="E60" i="113"/>
  <c r="H59" i="113"/>
  <c r="I59" i="113" s="1"/>
  <c r="E59" i="113"/>
  <c r="H58" i="113"/>
  <c r="I58" i="113" s="1"/>
  <c r="E58" i="113"/>
  <c r="H57" i="113"/>
  <c r="I57" i="113" s="1"/>
  <c r="E57" i="113"/>
  <c r="H56" i="113"/>
  <c r="I56" i="113" s="1"/>
  <c r="E56" i="113"/>
  <c r="H55" i="113"/>
  <c r="I55" i="113" s="1"/>
  <c r="E55" i="113"/>
  <c r="H54" i="113"/>
  <c r="I54" i="113" s="1"/>
  <c r="E54" i="113"/>
  <c r="H53" i="113"/>
  <c r="I53" i="113" s="1"/>
  <c r="E53" i="113"/>
  <c r="H52" i="113"/>
  <c r="I52" i="113" s="1"/>
  <c r="E52" i="113"/>
  <c r="H51" i="113"/>
  <c r="I51" i="113" s="1"/>
  <c r="E51" i="113"/>
  <c r="H50" i="113"/>
  <c r="I50" i="113" s="1"/>
  <c r="E50" i="113"/>
  <c r="H49" i="113"/>
  <c r="I49" i="113" s="1"/>
  <c r="E49" i="113"/>
  <c r="H48" i="113"/>
  <c r="I48" i="113" s="1"/>
  <c r="E48" i="113"/>
  <c r="H47" i="113"/>
  <c r="I47" i="113" s="1"/>
  <c r="E47" i="113"/>
  <c r="H46" i="113"/>
  <c r="I46" i="113" s="1"/>
  <c r="E46" i="113"/>
  <c r="H45" i="113"/>
  <c r="I45" i="113" s="1"/>
  <c r="E45" i="113"/>
  <c r="H44" i="113"/>
  <c r="I44" i="113" s="1"/>
  <c r="E44" i="113"/>
  <c r="H43" i="113"/>
  <c r="I43" i="113" s="1"/>
  <c r="E43" i="113"/>
  <c r="H42" i="113"/>
  <c r="I42" i="113" s="1"/>
  <c r="E42" i="113"/>
  <c r="H41" i="113"/>
  <c r="I41" i="113" s="1"/>
  <c r="E41" i="113"/>
  <c r="H40" i="113"/>
  <c r="I40" i="113" s="1"/>
  <c r="E40" i="113"/>
  <c r="H39" i="113"/>
  <c r="I39" i="113" s="1"/>
  <c r="E39" i="113"/>
  <c r="H38" i="113"/>
  <c r="I38" i="113" s="1"/>
  <c r="E38" i="113"/>
  <c r="H37" i="113"/>
  <c r="I37" i="113" s="1"/>
  <c r="E37" i="113"/>
  <c r="H36" i="113"/>
  <c r="I36" i="113" s="1"/>
  <c r="E36" i="113"/>
  <c r="H35" i="113"/>
  <c r="I35" i="113" s="1"/>
  <c r="E35" i="113"/>
  <c r="H34" i="113"/>
  <c r="I34" i="113" s="1"/>
  <c r="E34" i="113"/>
  <c r="H33" i="113"/>
  <c r="I33" i="113" s="1"/>
  <c r="E33" i="113"/>
  <c r="H32" i="113"/>
  <c r="I32" i="113" s="1"/>
  <c r="E32" i="113"/>
  <c r="H31" i="113"/>
  <c r="I31" i="113" s="1"/>
  <c r="E31" i="113"/>
  <c r="H30" i="113"/>
  <c r="I30" i="113" s="1"/>
  <c r="E30" i="113"/>
  <c r="H29" i="113"/>
  <c r="I29" i="113" s="1"/>
  <c r="E29" i="113"/>
  <c r="H28" i="113"/>
  <c r="I28" i="113" s="1"/>
  <c r="E28" i="113"/>
  <c r="H27" i="113"/>
  <c r="I27" i="113" s="1"/>
  <c r="E27" i="113"/>
  <c r="H26" i="113"/>
  <c r="I26" i="113" s="1"/>
  <c r="E26" i="113"/>
  <c r="H25" i="113"/>
  <c r="I25" i="113" s="1"/>
  <c r="E25" i="113"/>
  <c r="H24" i="113"/>
  <c r="I24" i="113" s="1"/>
  <c r="E24" i="113"/>
  <c r="H23" i="113"/>
  <c r="I23" i="113" s="1"/>
  <c r="E23" i="113"/>
  <c r="H22" i="113"/>
  <c r="I22" i="113" s="1"/>
  <c r="E22" i="113"/>
  <c r="H21" i="113"/>
  <c r="I21" i="113" s="1"/>
  <c r="E21" i="113"/>
  <c r="H20" i="113"/>
  <c r="I20" i="113" s="1"/>
  <c r="E20" i="113"/>
  <c r="H19" i="113"/>
  <c r="I19" i="113" s="1"/>
  <c r="E19" i="113"/>
  <c r="H18" i="113"/>
  <c r="I18" i="113" s="1"/>
  <c r="E18" i="113"/>
  <c r="H17" i="113"/>
  <c r="I17" i="113" s="1"/>
  <c r="E17" i="113"/>
  <c r="H16" i="113"/>
  <c r="I16" i="113" s="1"/>
  <c r="E16" i="113"/>
  <c r="H15" i="113"/>
  <c r="I15" i="113" s="1"/>
  <c r="E15" i="113"/>
  <c r="H14" i="113"/>
  <c r="I14" i="113" s="1"/>
  <c r="E14" i="113"/>
  <c r="H13" i="113"/>
  <c r="I13" i="113" s="1"/>
  <c r="E13" i="113"/>
  <c r="H12" i="113"/>
  <c r="I12" i="113" s="1"/>
  <c r="E12" i="113"/>
  <c r="H11" i="113"/>
  <c r="I11" i="113" s="1"/>
  <c r="E11" i="113"/>
  <c r="H10" i="113"/>
  <c r="I10" i="113" s="1"/>
  <c r="E10" i="113"/>
  <c r="H9" i="113"/>
  <c r="I9" i="113" s="1"/>
  <c r="E9" i="113"/>
  <c r="H8" i="113"/>
  <c r="I8" i="113" s="1"/>
  <c r="E8" i="113"/>
  <c r="H7" i="113"/>
  <c r="I7" i="113" s="1"/>
  <c r="E7" i="113"/>
  <c r="L8" i="25"/>
  <c r="R8" i="25" s="1"/>
  <c r="M8" i="25"/>
  <c r="N8" i="25"/>
  <c r="O8" i="25"/>
  <c r="P8" i="25"/>
  <c r="F11" i="25" s="1"/>
  <c r="Q8" i="25"/>
  <c r="L18" i="25"/>
  <c r="R18" i="25" s="1"/>
  <c r="M18" i="25"/>
  <c r="N18" i="25"/>
  <c r="D22" i="25" s="1"/>
  <c r="O18" i="25"/>
  <c r="P18" i="25"/>
  <c r="Q18" i="25"/>
  <c r="G22" i="25" s="1"/>
  <c r="L26" i="25"/>
  <c r="M26" i="25"/>
  <c r="N26" i="25"/>
  <c r="O26" i="25"/>
  <c r="R26" i="25" s="1"/>
  <c r="P26" i="25"/>
  <c r="Q26" i="25"/>
  <c r="L31" i="25"/>
  <c r="M31" i="25"/>
  <c r="N31" i="25"/>
  <c r="R31" i="25" s="1"/>
  <c r="O31" i="25"/>
  <c r="P31" i="25"/>
  <c r="F25" i="25" s="1"/>
  <c r="Q31" i="25"/>
  <c r="L37" i="25"/>
  <c r="R37" i="25" s="1"/>
  <c r="M37" i="25"/>
  <c r="N37" i="25"/>
  <c r="O37" i="25"/>
  <c r="P37" i="25"/>
  <c r="G5" i="26" s="1"/>
  <c r="Q37" i="25"/>
  <c r="L43" i="25"/>
  <c r="B13" i="26" s="1"/>
  <c r="M43" i="25"/>
  <c r="N43" i="25"/>
  <c r="O43" i="25"/>
  <c r="P43" i="25"/>
  <c r="Q43" i="25"/>
  <c r="R43" i="25"/>
  <c r="I13" i="26" s="1"/>
  <c r="L51" i="25"/>
  <c r="M51" i="25"/>
  <c r="R51" i="25" s="1"/>
  <c r="N51" i="25"/>
  <c r="O51" i="25"/>
  <c r="P51" i="25"/>
  <c r="Q51" i="25"/>
  <c r="L58" i="25"/>
  <c r="R58" i="25" s="1"/>
  <c r="M58" i="25"/>
  <c r="N58" i="25"/>
  <c r="O58" i="25"/>
  <c r="P58" i="25"/>
  <c r="Q58" i="25"/>
  <c r="L63" i="25"/>
  <c r="R63" i="25" s="1"/>
  <c r="M63" i="25"/>
  <c r="N63" i="25"/>
  <c r="O63" i="25"/>
  <c r="P63" i="25"/>
  <c r="G25" i="26" s="1"/>
  <c r="Q63" i="25"/>
  <c r="L76" i="25"/>
  <c r="R76" i="25" s="1"/>
  <c r="M76" i="25"/>
  <c r="N76" i="25"/>
  <c r="E26" i="26" s="1"/>
  <c r="O76" i="25"/>
  <c r="P76" i="25"/>
  <c r="G26" i="26" s="1"/>
  <c r="Q76" i="25"/>
  <c r="H26" i="26" s="1"/>
  <c r="L84" i="25"/>
  <c r="M84" i="25"/>
  <c r="N84" i="25"/>
  <c r="O84" i="25"/>
  <c r="R84" i="25" s="1"/>
  <c r="P84" i="25"/>
  <c r="Q84" i="25"/>
  <c r="H40" i="26" s="1"/>
  <c r="L89" i="25"/>
  <c r="M89" i="25"/>
  <c r="N89" i="25"/>
  <c r="R89" i="25" s="1"/>
  <c r="O89" i="25"/>
  <c r="P89" i="25"/>
  <c r="Q89" i="25"/>
  <c r="I50" i="112"/>
  <c r="H50" i="112"/>
  <c r="G50" i="112"/>
  <c r="F50" i="112"/>
  <c r="E50" i="112"/>
  <c r="D50" i="112"/>
  <c r="C50" i="112"/>
  <c r="B50" i="112"/>
  <c r="I49" i="112"/>
  <c r="H49" i="112"/>
  <c r="G49" i="112"/>
  <c r="F49" i="112"/>
  <c r="E49" i="112"/>
  <c r="D49" i="112"/>
  <c r="C49" i="112"/>
  <c r="B49" i="112"/>
  <c r="I48" i="112"/>
  <c r="H48" i="112"/>
  <c r="G48" i="112"/>
  <c r="F48" i="112"/>
  <c r="E48" i="112"/>
  <c r="D48" i="112"/>
  <c r="C48" i="112"/>
  <c r="B48" i="112"/>
  <c r="G51" i="108"/>
  <c r="F51" i="108"/>
  <c r="E51" i="108"/>
  <c r="D51" i="108"/>
  <c r="C51" i="108"/>
  <c r="B51" i="108"/>
  <c r="G50" i="108"/>
  <c r="F50" i="108"/>
  <c r="E50" i="108"/>
  <c r="D50" i="108"/>
  <c r="C50" i="108"/>
  <c r="B50" i="108"/>
  <c r="G49" i="108"/>
  <c r="F49" i="108"/>
  <c r="E49" i="108"/>
  <c r="D49" i="108"/>
  <c r="C49" i="108"/>
  <c r="B49" i="108"/>
  <c r="G51" i="107"/>
  <c r="F51" i="107"/>
  <c r="E51" i="107"/>
  <c r="D51" i="107"/>
  <c r="C51" i="107"/>
  <c r="B51" i="107"/>
  <c r="G50" i="107"/>
  <c r="F50" i="107"/>
  <c r="E50" i="107"/>
  <c r="D50" i="107"/>
  <c r="C50" i="107"/>
  <c r="B50" i="107"/>
  <c r="G49" i="107"/>
  <c r="F49" i="107"/>
  <c r="E49" i="107"/>
  <c r="D49" i="107"/>
  <c r="C49" i="107"/>
  <c r="B49" i="107"/>
  <c r="I51" i="104"/>
  <c r="H51" i="104"/>
  <c r="G51" i="104"/>
  <c r="F51" i="104"/>
  <c r="E51" i="104"/>
  <c r="D51" i="104"/>
  <c r="C51" i="104"/>
  <c r="B51" i="104"/>
  <c r="I50" i="104"/>
  <c r="H50" i="104"/>
  <c r="G50" i="104"/>
  <c r="F50" i="104"/>
  <c r="E50" i="104"/>
  <c r="D50" i="104"/>
  <c r="C50" i="104"/>
  <c r="B50" i="104"/>
  <c r="I49" i="104"/>
  <c r="H49" i="104"/>
  <c r="G49" i="104"/>
  <c r="F49" i="104"/>
  <c r="E49" i="104"/>
  <c r="D49" i="104"/>
  <c r="C49" i="104"/>
  <c r="B49" i="104"/>
  <c r="I51" i="103"/>
  <c r="H51" i="103"/>
  <c r="G51" i="103"/>
  <c r="F51" i="103"/>
  <c r="E51" i="103"/>
  <c r="D51" i="103"/>
  <c r="C51" i="103"/>
  <c r="B51" i="103"/>
  <c r="I50" i="103"/>
  <c r="H50" i="103"/>
  <c r="G50" i="103"/>
  <c r="F50" i="103"/>
  <c r="E50" i="103"/>
  <c r="D50" i="103"/>
  <c r="C50" i="103"/>
  <c r="B50" i="103"/>
  <c r="I49" i="103"/>
  <c r="H49" i="103"/>
  <c r="G49" i="103"/>
  <c r="F49" i="103"/>
  <c r="E49" i="103"/>
  <c r="D49" i="103"/>
  <c r="C49" i="103"/>
  <c r="B49" i="103"/>
  <c r="C49" i="98"/>
  <c r="B49" i="98"/>
  <c r="C50" i="96"/>
  <c r="B50" i="96"/>
  <c r="C49" i="96"/>
  <c r="B49" i="96"/>
  <c r="C48" i="96"/>
  <c r="B48" i="96"/>
  <c r="D30" i="96"/>
  <c r="D23" i="96"/>
  <c r="D17" i="96"/>
  <c r="U356" i="95"/>
  <c r="U355" i="95"/>
  <c r="U357" i="95" s="1"/>
  <c r="M96" i="95"/>
  <c r="D31" i="96" s="1"/>
  <c r="J94" i="95"/>
  <c r="V93" i="95"/>
  <c r="P92" i="95"/>
  <c r="M92" i="95"/>
  <c r="V90" i="95"/>
  <c r="W88" i="95"/>
  <c r="M87" i="95"/>
  <c r="J86" i="95"/>
  <c r="P85" i="95"/>
  <c r="D26" i="96" s="1"/>
  <c r="J83" i="95"/>
  <c r="M82" i="95"/>
  <c r="D5" i="96" s="1"/>
  <c r="S80" i="95"/>
  <c r="W79" i="95"/>
  <c r="D7" i="96" s="1"/>
  <c r="J75" i="95"/>
  <c r="S72" i="95"/>
  <c r="M72" i="95"/>
  <c r="W69" i="95"/>
  <c r="S68" i="95"/>
  <c r="P67" i="95"/>
  <c r="S66" i="95"/>
  <c r="M66" i="95"/>
  <c r="P63" i="95"/>
  <c r="M62" i="95"/>
  <c r="D48" i="95" s="1"/>
  <c r="S59" i="95"/>
  <c r="D40" i="96" s="1"/>
  <c r="W58" i="95"/>
  <c r="M58" i="95"/>
  <c r="J57" i="95"/>
  <c r="M55" i="95"/>
  <c r="W53" i="95"/>
  <c r="D32" i="95" s="1"/>
  <c r="S53" i="95"/>
  <c r="J52" i="95"/>
  <c r="D17" i="95" s="1"/>
  <c r="D50" i="95"/>
  <c r="S49" i="95"/>
  <c r="P49" i="95"/>
  <c r="M49" i="95"/>
  <c r="W46" i="95"/>
  <c r="D28" i="95" s="1"/>
  <c r="S46" i="95"/>
  <c r="M46" i="95"/>
  <c r="D46" i="95"/>
  <c r="D45" i="95"/>
  <c r="S43" i="95"/>
  <c r="P43" i="95"/>
  <c r="D21" i="96" s="1"/>
  <c r="J42" i="95"/>
  <c r="M40" i="95"/>
  <c r="D40" i="95"/>
  <c r="P39" i="95"/>
  <c r="D39" i="95"/>
  <c r="S38" i="95"/>
  <c r="W36" i="95"/>
  <c r="M35" i="95"/>
  <c r="D38" i="95" s="1"/>
  <c r="J35" i="95"/>
  <c r="D35" i="95"/>
  <c r="D34" i="95"/>
  <c r="S33" i="95"/>
  <c r="P33" i="95"/>
  <c r="J29" i="95"/>
  <c r="D29" i="95"/>
  <c r="P26" i="95"/>
  <c r="D15" i="96" s="1"/>
  <c r="D26" i="95"/>
  <c r="M25" i="95"/>
  <c r="D23" i="95"/>
  <c r="P22" i="95"/>
  <c r="J22" i="95"/>
  <c r="W21" i="95"/>
  <c r="D21" i="95"/>
  <c r="S20" i="95"/>
  <c r="D32" i="96" s="1"/>
  <c r="M20" i="95"/>
  <c r="D31" i="95" s="1"/>
  <c r="J17" i="95"/>
  <c r="D14" i="95"/>
  <c r="S13" i="95"/>
  <c r="D29" i="96" s="1"/>
  <c r="M13" i="95"/>
  <c r="D30" i="95" s="1"/>
  <c r="W10" i="95"/>
  <c r="W90" i="95" s="1"/>
  <c r="D10" i="95"/>
  <c r="M9" i="95"/>
  <c r="J9" i="95"/>
  <c r="D9" i="95"/>
  <c r="J6" i="95"/>
  <c r="R6" i="95" s="1"/>
  <c r="S8" i="95" s="1"/>
  <c r="D5" i="95"/>
  <c r="D53" i="94"/>
  <c r="C53" i="94"/>
  <c r="B53" i="94"/>
  <c r="D52" i="94"/>
  <c r="C52" i="94"/>
  <c r="B52" i="94"/>
  <c r="D51" i="94"/>
  <c r="C51" i="94"/>
  <c r="B51" i="94"/>
  <c r="C50" i="92"/>
  <c r="B50" i="92"/>
  <c r="C49" i="92"/>
  <c r="B49" i="92"/>
  <c r="C48" i="92"/>
  <c r="B48" i="92"/>
  <c r="C37" i="67"/>
  <c r="L95" i="89"/>
  <c r="C36" i="67"/>
  <c r="C35" i="67"/>
  <c r="C34" i="67"/>
  <c r="C31" i="67"/>
  <c r="C30" i="67"/>
  <c r="C27" i="67"/>
  <c r="C24" i="67"/>
  <c r="C23" i="67"/>
  <c r="C21" i="67"/>
  <c r="C20" i="67"/>
  <c r="C19" i="67"/>
  <c r="C17" i="67"/>
  <c r="C16" i="67"/>
  <c r="O50" i="72"/>
  <c r="N50" i="72"/>
  <c r="K50" i="72"/>
  <c r="O49" i="72"/>
  <c r="N49" i="72"/>
  <c r="K49" i="72"/>
  <c r="O48" i="72"/>
  <c r="N48" i="72"/>
  <c r="K48" i="72"/>
  <c r="C13" i="67"/>
  <c r="K47" i="72"/>
  <c r="P46" i="72"/>
  <c r="K46" i="72"/>
  <c r="P45" i="72"/>
  <c r="K45" i="72"/>
  <c r="P44" i="72"/>
  <c r="K44" i="72"/>
  <c r="P43" i="72"/>
  <c r="K43" i="72"/>
  <c r="P42" i="72"/>
  <c r="K42" i="72"/>
  <c r="P41" i="72"/>
  <c r="K41" i="72"/>
  <c r="P40" i="72"/>
  <c r="K40" i="72"/>
  <c r="P39" i="72"/>
  <c r="K39" i="72"/>
  <c r="P38" i="72"/>
  <c r="K38" i="72"/>
  <c r="P37" i="72"/>
  <c r="K37" i="72"/>
  <c r="P36" i="72"/>
  <c r="K36" i="72"/>
  <c r="P35" i="72"/>
  <c r="K35" i="72"/>
  <c r="P34" i="72"/>
  <c r="K34" i="72"/>
  <c r="P33" i="72"/>
  <c r="K33" i="72"/>
  <c r="P32" i="72"/>
  <c r="K32" i="72"/>
  <c r="P31" i="72"/>
  <c r="K31" i="72"/>
  <c r="P30" i="72"/>
  <c r="K30" i="72"/>
  <c r="P29" i="72"/>
  <c r="K29" i="72"/>
  <c r="P28" i="72"/>
  <c r="K28" i="72"/>
  <c r="P27" i="72"/>
  <c r="K27" i="72"/>
  <c r="P26" i="72"/>
  <c r="K26" i="72"/>
  <c r="P25" i="72"/>
  <c r="K25" i="72"/>
  <c r="P24" i="72"/>
  <c r="K24" i="72"/>
  <c r="P23" i="72"/>
  <c r="K23" i="72"/>
  <c r="P22" i="72"/>
  <c r="K22" i="72"/>
  <c r="P21" i="72"/>
  <c r="K21" i="72"/>
  <c r="P20" i="72"/>
  <c r="K20" i="72"/>
  <c r="P19" i="72"/>
  <c r="K19" i="72"/>
  <c r="P18" i="72"/>
  <c r="K18" i="72"/>
  <c r="P17" i="72"/>
  <c r="K17" i="72"/>
  <c r="P16" i="72"/>
  <c r="K16" i="72"/>
  <c r="P15" i="72"/>
  <c r="K15" i="72"/>
  <c r="P14" i="72"/>
  <c r="K14" i="72"/>
  <c r="P13" i="72"/>
  <c r="K13" i="72"/>
  <c r="P12" i="72"/>
  <c r="K12" i="72"/>
  <c r="P11" i="72"/>
  <c r="K11" i="72"/>
  <c r="P10" i="72"/>
  <c r="K10" i="72"/>
  <c r="P9" i="72"/>
  <c r="K9" i="72"/>
  <c r="P8" i="72"/>
  <c r="K8" i="72"/>
  <c r="P7" i="72"/>
  <c r="K7" i="72"/>
  <c r="P6" i="72"/>
  <c r="K6" i="72"/>
  <c r="P5" i="72"/>
  <c r="K5" i="72"/>
  <c r="P4" i="72"/>
  <c r="P48" i="72" s="1"/>
  <c r="K4" i="72"/>
  <c r="S88" i="71"/>
  <c r="K48" i="71" s="1"/>
  <c r="L48" i="71" s="1"/>
  <c r="S83" i="71"/>
  <c r="O40" i="71" s="1"/>
  <c r="P40" i="71" s="1"/>
  <c r="S75" i="71"/>
  <c r="S62" i="71"/>
  <c r="S57" i="71"/>
  <c r="S50" i="71"/>
  <c r="N50" i="71"/>
  <c r="L50" i="71"/>
  <c r="N49" i="71"/>
  <c r="L49" i="71"/>
  <c r="C12" i="67"/>
  <c r="L47" i="71"/>
  <c r="P46" i="71"/>
  <c r="L46" i="71"/>
  <c r="P45" i="71"/>
  <c r="L45" i="71"/>
  <c r="P44" i="71"/>
  <c r="L44" i="71"/>
  <c r="S43" i="71"/>
  <c r="P43" i="71"/>
  <c r="L43" i="71"/>
  <c r="P42" i="71"/>
  <c r="L42" i="71"/>
  <c r="P41" i="71"/>
  <c r="L41" i="71"/>
  <c r="L40" i="71"/>
  <c r="P39" i="71"/>
  <c r="L39" i="71"/>
  <c r="P38" i="71"/>
  <c r="L38" i="71"/>
  <c r="S37" i="71"/>
  <c r="O5" i="71" s="1"/>
  <c r="P37" i="71"/>
  <c r="L37" i="71"/>
  <c r="P36" i="71"/>
  <c r="L36" i="71"/>
  <c r="P35" i="71"/>
  <c r="L35" i="71"/>
  <c r="P34" i="71"/>
  <c r="L34" i="71"/>
  <c r="P33" i="71"/>
  <c r="L33" i="71"/>
  <c r="P32" i="71"/>
  <c r="L32" i="71"/>
  <c r="S31" i="71"/>
  <c r="P31" i="71"/>
  <c r="L31" i="71"/>
  <c r="P30" i="71"/>
  <c r="L30" i="71"/>
  <c r="P29" i="71"/>
  <c r="L29" i="71"/>
  <c r="P28" i="71"/>
  <c r="L28" i="71"/>
  <c r="P27" i="71"/>
  <c r="L27" i="71"/>
  <c r="S26" i="71"/>
  <c r="K23" i="71" s="1"/>
  <c r="L23" i="71" s="1"/>
  <c r="O26" i="71"/>
  <c r="P26" i="71" s="1"/>
  <c r="L26" i="71"/>
  <c r="O25" i="71"/>
  <c r="P25" i="71" s="1"/>
  <c r="K25" i="71"/>
  <c r="L25" i="71" s="1"/>
  <c r="P24" i="71"/>
  <c r="O24" i="71"/>
  <c r="L24" i="71"/>
  <c r="P23" i="71"/>
  <c r="P22" i="71"/>
  <c r="K22" i="71"/>
  <c r="L22" i="71" s="1"/>
  <c r="P21" i="71"/>
  <c r="P20" i="71"/>
  <c r="L20" i="71"/>
  <c r="P19" i="71"/>
  <c r="L19" i="71"/>
  <c r="S18" i="71"/>
  <c r="P18" i="71"/>
  <c r="L18" i="71"/>
  <c r="P17" i="71"/>
  <c r="L17" i="71"/>
  <c r="P16" i="71"/>
  <c r="L16" i="71"/>
  <c r="O15" i="71"/>
  <c r="P15" i="71" s="1"/>
  <c r="L15" i="71"/>
  <c r="P14" i="71"/>
  <c r="L14" i="71"/>
  <c r="P13" i="71"/>
  <c r="L13" i="71"/>
  <c r="P12" i="71"/>
  <c r="L12" i="71"/>
  <c r="P11" i="71"/>
  <c r="K11" i="71"/>
  <c r="L11" i="71" s="1"/>
  <c r="P10" i="71"/>
  <c r="L10" i="71"/>
  <c r="S9" i="71"/>
  <c r="P9" i="71"/>
  <c r="L9" i="71"/>
  <c r="P8" i="71"/>
  <c r="L8" i="71"/>
  <c r="P7" i="71"/>
  <c r="L7" i="71"/>
  <c r="P6" i="71"/>
  <c r="L6" i="71"/>
  <c r="L5" i="71"/>
  <c r="P4" i="71"/>
  <c r="L4" i="71"/>
  <c r="C8" i="67"/>
  <c r="C32" i="67"/>
  <c r="C29" i="67"/>
  <c r="C26" i="67"/>
  <c r="C15" i="67"/>
  <c r="C39" i="66"/>
  <c r="B39" i="66"/>
  <c r="B37" i="66" s="1"/>
  <c r="C38" i="66"/>
  <c r="D38" i="66" s="1"/>
  <c r="B38" i="66"/>
  <c r="D34" i="66"/>
  <c r="C34" i="66"/>
  <c r="B34" i="66"/>
  <c r="C33" i="66"/>
  <c r="B33" i="66"/>
  <c r="D33" i="66" s="1"/>
  <c r="C32" i="66"/>
  <c r="B32" i="66"/>
  <c r="D32" i="66" s="1"/>
  <c r="D31" i="66"/>
  <c r="C31" i="66"/>
  <c r="B31" i="66"/>
  <c r="C30" i="66"/>
  <c r="D30" i="66" s="1"/>
  <c r="B30" i="66"/>
  <c r="C29" i="66"/>
  <c r="D29" i="66" s="1"/>
  <c r="B29" i="66"/>
  <c r="C27" i="66"/>
  <c r="D27" i="66" s="1"/>
  <c r="B27" i="66"/>
  <c r="C26" i="66"/>
  <c r="D26" i="66" s="1"/>
  <c r="B26" i="66"/>
  <c r="C25" i="66"/>
  <c r="C17" i="66" s="1"/>
  <c r="B25" i="66"/>
  <c r="C24" i="66"/>
  <c r="B24" i="66"/>
  <c r="D24" i="66" s="1"/>
  <c r="C23" i="66"/>
  <c r="B23" i="66"/>
  <c r="D23" i="66" s="1"/>
  <c r="D22" i="66"/>
  <c r="C22" i="66"/>
  <c r="B22" i="66"/>
  <c r="C21" i="66"/>
  <c r="D21" i="66" s="1"/>
  <c r="B21" i="66"/>
  <c r="C20" i="66"/>
  <c r="B20" i="66"/>
  <c r="C19" i="66"/>
  <c r="D19" i="66" s="1"/>
  <c r="B19" i="66"/>
  <c r="C18" i="66"/>
  <c r="D18" i="66" s="1"/>
  <c r="B18" i="66"/>
  <c r="C14" i="66"/>
  <c r="B14" i="66"/>
  <c r="D14" i="66" s="1"/>
  <c r="C13" i="66"/>
  <c r="C12" i="66" s="1"/>
  <c r="B13" i="66"/>
  <c r="C9" i="66"/>
  <c r="D9" i="66" s="1"/>
  <c r="B9" i="66"/>
  <c r="C8" i="66"/>
  <c r="D8" i="66" s="1"/>
  <c r="B8" i="66"/>
  <c r="C7" i="66"/>
  <c r="D7" i="66" s="1"/>
  <c r="B7" i="66"/>
  <c r="C6" i="66"/>
  <c r="D6" i="66" s="1"/>
  <c r="B6" i="66"/>
  <c r="B5" i="66" s="1"/>
  <c r="C5" i="66"/>
  <c r="D5" i="66" s="1"/>
  <c r="C52" i="65"/>
  <c r="B52" i="65"/>
  <c r="D52" i="65" s="1"/>
  <c r="C51" i="65"/>
  <c r="B51" i="65"/>
  <c r="D51" i="65" s="1"/>
  <c r="D50" i="65"/>
  <c r="C50" i="65"/>
  <c r="B50" i="65"/>
  <c r="C49" i="65"/>
  <c r="D49" i="65" s="1"/>
  <c r="B49" i="65"/>
  <c r="C48" i="65"/>
  <c r="B48" i="65"/>
  <c r="C45" i="65"/>
  <c r="D45" i="65" s="1"/>
  <c r="B45" i="65"/>
  <c r="C44" i="65"/>
  <c r="D44" i="65" s="1"/>
  <c r="B44" i="65"/>
  <c r="D43" i="65"/>
  <c r="C43" i="65"/>
  <c r="C42" i="65" s="1"/>
  <c r="D42" i="65" s="1"/>
  <c r="B43" i="65"/>
  <c r="B42" i="65"/>
  <c r="C39" i="65"/>
  <c r="B39" i="65"/>
  <c r="D39" i="65" s="1"/>
  <c r="D38" i="65"/>
  <c r="C38" i="65"/>
  <c r="B38" i="65"/>
  <c r="C37" i="65"/>
  <c r="D37" i="65" s="1"/>
  <c r="B37" i="65"/>
  <c r="C36" i="65"/>
  <c r="D36" i="65" s="1"/>
  <c r="B36" i="65"/>
  <c r="C33" i="65"/>
  <c r="D33" i="65" s="1"/>
  <c r="B33" i="65"/>
  <c r="C32" i="65"/>
  <c r="D32" i="65" s="1"/>
  <c r="B32" i="65"/>
  <c r="B31" i="65" s="1"/>
  <c r="D31" i="65" s="1"/>
  <c r="C31" i="65"/>
  <c r="C28" i="65"/>
  <c r="B28" i="65"/>
  <c r="D28" i="65" s="1"/>
  <c r="C27" i="65"/>
  <c r="B27" i="65"/>
  <c r="D27" i="65" s="1"/>
  <c r="D26" i="65"/>
  <c r="C26" i="65"/>
  <c r="B26" i="65"/>
  <c r="C25" i="65"/>
  <c r="D25" i="65" s="1"/>
  <c r="B25" i="65"/>
  <c r="C24" i="65"/>
  <c r="B24" i="65"/>
  <c r="B23" i="65" s="1"/>
  <c r="C20" i="65"/>
  <c r="D20" i="65" s="1"/>
  <c r="B20" i="65"/>
  <c r="D19" i="65"/>
  <c r="C19" i="65"/>
  <c r="B19" i="65"/>
  <c r="C18" i="65"/>
  <c r="B18" i="65"/>
  <c r="D18" i="65" s="1"/>
  <c r="C17" i="65"/>
  <c r="B17" i="65"/>
  <c r="D17" i="65" s="1"/>
  <c r="D16" i="65"/>
  <c r="C16" i="65"/>
  <c r="B16" i="65"/>
  <c r="C15" i="65"/>
  <c r="D15" i="65" s="1"/>
  <c r="B15" i="65"/>
  <c r="C14" i="65"/>
  <c r="D14" i="65" s="1"/>
  <c r="B14" i="65"/>
  <c r="C11" i="65"/>
  <c r="D11" i="65" s="1"/>
  <c r="B11" i="65"/>
  <c r="C10" i="65"/>
  <c r="D10" i="65" s="1"/>
  <c r="B10" i="65"/>
  <c r="C9" i="65"/>
  <c r="C8" i="65" s="1"/>
  <c r="D8" i="65" s="1"/>
  <c r="B9" i="65"/>
  <c r="B8" i="65"/>
  <c r="H50" i="64"/>
  <c r="G50" i="64"/>
  <c r="F50" i="64"/>
  <c r="E50" i="64"/>
  <c r="D50" i="64"/>
  <c r="C50" i="64"/>
  <c r="B50" i="64"/>
  <c r="H49" i="64"/>
  <c r="G49" i="64"/>
  <c r="F49" i="64"/>
  <c r="E49" i="64"/>
  <c r="D49" i="64"/>
  <c r="C49" i="64"/>
  <c r="B49" i="64"/>
  <c r="H48" i="64"/>
  <c r="G48" i="64"/>
  <c r="F48" i="64"/>
  <c r="E48" i="64"/>
  <c r="D48" i="64"/>
  <c r="C48" i="64"/>
  <c r="B48" i="64"/>
  <c r="G52" i="62"/>
  <c r="F52" i="62"/>
  <c r="E52" i="62"/>
  <c r="D52" i="62"/>
  <c r="C52" i="62"/>
  <c r="B52" i="62"/>
  <c r="G51" i="62"/>
  <c r="F51" i="62"/>
  <c r="E51" i="62"/>
  <c r="D51" i="62"/>
  <c r="C51" i="62"/>
  <c r="B51" i="62"/>
  <c r="G50" i="62"/>
  <c r="F50" i="62"/>
  <c r="E50" i="62"/>
  <c r="D50" i="62"/>
  <c r="C50" i="62"/>
  <c r="B50" i="62"/>
  <c r="H42" i="62"/>
  <c r="H41" i="62"/>
  <c r="H39" i="62"/>
  <c r="H36" i="62"/>
  <c r="H35" i="62"/>
  <c r="H34" i="62"/>
  <c r="H31" i="62"/>
  <c r="H26" i="62"/>
  <c r="H25" i="62"/>
  <c r="H21" i="62"/>
  <c r="H20" i="62"/>
  <c r="H19" i="62"/>
  <c r="H18" i="62"/>
  <c r="H15" i="62"/>
  <c r="H14" i="62"/>
  <c r="H13" i="62"/>
  <c r="H7" i="62"/>
  <c r="H5" i="62"/>
  <c r="H50" i="62" s="1"/>
  <c r="H4" i="62"/>
  <c r="H51" i="62" s="1"/>
  <c r="H49" i="61"/>
  <c r="H48" i="61"/>
  <c r="H46" i="61"/>
  <c r="H44" i="61"/>
  <c r="H42" i="61"/>
  <c r="H41" i="61"/>
  <c r="H37" i="61"/>
  <c r="H33" i="61"/>
  <c r="H31" i="61"/>
  <c r="H26" i="61"/>
  <c r="H25" i="61"/>
  <c r="H23" i="61"/>
  <c r="H22" i="61"/>
  <c r="H19" i="61"/>
  <c r="H15" i="61"/>
  <c r="H13" i="61"/>
  <c r="H11" i="61"/>
  <c r="H7" i="61"/>
  <c r="E53" i="60"/>
  <c r="D53" i="60"/>
  <c r="C53" i="60"/>
  <c r="B53" i="60"/>
  <c r="E52" i="60"/>
  <c r="D52" i="60"/>
  <c r="C52" i="60"/>
  <c r="B52" i="60"/>
  <c r="E51" i="60"/>
  <c r="D51" i="60"/>
  <c r="C51" i="60"/>
  <c r="B51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5" i="60"/>
  <c r="F4" i="60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F5" i="59"/>
  <c r="F4" i="59"/>
  <c r="I52" i="56"/>
  <c r="H52" i="56"/>
  <c r="G52" i="56"/>
  <c r="F52" i="56"/>
  <c r="E52" i="56"/>
  <c r="D52" i="56"/>
  <c r="C52" i="56"/>
  <c r="B52" i="56"/>
  <c r="I51" i="56"/>
  <c r="H51" i="56"/>
  <c r="G51" i="56"/>
  <c r="F51" i="56"/>
  <c r="E51" i="56"/>
  <c r="D51" i="56"/>
  <c r="C51" i="56"/>
  <c r="B51" i="56"/>
  <c r="I50" i="56"/>
  <c r="H50" i="56"/>
  <c r="G50" i="56"/>
  <c r="F50" i="56"/>
  <c r="E50" i="56"/>
  <c r="D50" i="56"/>
  <c r="C50" i="56"/>
  <c r="B50" i="56"/>
  <c r="E50" i="54"/>
  <c r="D50" i="54"/>
  <c r="C50" i="54"/>
  <c r="B50" i="54"/>
  <c r="E49" i="54"/>
  <c r="D49" i="54"/>
  <c r="C49" i="54"/>
  <c r="B49" i="54"/>
  <c r="E48" i="54"/>
  <c r="D48" i="54"/>
  <c r="C48" i="54"/>
  <c r="B48" i="54"/>
  <c r="J53" i="52"/>
  <c r="I53" i="52"/>
  <c r="H53" i="52"/>
  <c r="G53" i="52"/>
  <c r="F53" i="52"/>
  <c r="E53" i="52"/>
  <c r="D53" i="52"/>
  <c r="C53" i="52"/>
  <c r="B53" i="52"/>
  <c r="J52" i="52"/>
  <c r="I52" i="52"/>
  <c r="H52" i="52"/>
  <c r="G52" i="52"/>
  <c r="F52" i="52"/>
  <c r="E52" i="52"/>
  <c r="D52" i="52"/>
  <c r="C52" i="52"/>
  <c r="B52" i="52"/>
  <c r="J51" i="52"/>
  <c r="I51" i="52"/>
  <c r="H51" i="52"/>
  <c r="G51" i="52"/>
  <c r="F51" i="52"/>
  <c r="E51" i="52"/>
  <c r="D51" i="52"/>
  <c r="C51" i="52"/>
  <c r="B51" i="52"/>
  <c r="H53" i="50"/>
  <c r="G53" i="50"/>
  <c r="F53" i="50"/>
  <c r="E53" i="50"/>
  <c r="D53" i="50"/>
  <c r="C53" i="50"/>
  <c r="B53" i="50"/>
  <c r="H52" i="50"/>
  <c r="G52" i="50"/>
  <c r="F52" i="50"/>
  <c r="E52" i="50"/>
  <c r="D52" i="50"/>
  <c r="C52" i="50"/>
  <c r="B52" i="50"/>
  <c r="H51" i="50"/>
  <c r="G51" i="50"/>
  <c r="F51" i="50"/>
  <c r="E51" i="50"/>
  <c r="D51" i="50"/>
  <c r="C51" i="50"/>
  <c r="B51" i="50"/>
  <c r="G53" i="48"/>
  <c r="F53" i="48"/>
  <c r="E53" i="48"/>
  <c r="D53" i="48"/>
  <c r="C53" i="48"/>
  <c r="B53" i="48"/>
  <c r="G52" i="48"/>
  <c r="F52" i="48"/>
  <c r="E52" i="48"/>
  <c r="D52" i="48"/>
  <c r="C52" i="48"/>
  <c r="B52" i="48"/>
  <c r="G51" i="48"/>
  <c r="F51" i="48"/>
  <c r="E51" i="48"/>
  <c r="D51" i="48"/>
  <c r="C51" i="48"/>
  <c r="B51" i="48"/>
  <c r="G50" i="47"/>
  <c r="F50" i="47"/>
  <c r="E50" i="47"/>
  <c r="D50" i="47"/>
  <c r="C50" i="47"/>
  <c r="B50" i="47"/>
  <c r="G49" i="47"/>
  <c r="F49" i="47"/>
  <c r="E49" i="47"/>
  <c r="D49" i="47"/>
  <c r="C49" i="47"/>
  <c r="B49" i="47"/>
  <c r="G48" i="47"/>
  <c r="F48" i="47"/>
  <c r="E48" i="47"/>
  <c r="D48" i="47"/>
  <c r="C48" i="47"/>
  <c r="B48" i="47"/>
  <c r="J54" i="44"/>
  <c r="I54" i="44"/>
  <c r="H54" i="44"/>
  <c r="G54" i="44"/>
  <c r="F54" i="44"/>
  <c r="E54" i="44"/>
  <c r="D54" i="44"/>
  <c r="C54" i="44"/>
  <c r="B54" i="44"/>
  <c r="K53" i="44"/>
  <c r="J53" i="44"/>
  <c r="I53" i="44"/>
  <c r="H53" i="44"/>
  <c r="G53" i="44"/>
  <c r="F53" i="44"/>
  <c r="E53" i="44"/>
  <c r="D53" i="44"/>
  <c r="C53" i="44"/>
  <c r="B53" i="44"/>
  <c r="K52" i="44"/>
  <c r="J52" i="44"/>
  <c r="I52" i="44"/>
  <c r="H52" i="44"/>
  <c r="G52" i="44"/>
  <c r="F52" i="44"/>
  <c r="E52" i="44"/>
  <c r="D52" i="44"/>
  <c r="C52" i="44"/>
  <c r="B52" i="44"/>
  <c r="D50" i="42"/>
  <c r="C50" i="42"/>
  <c r="B50" i="42"/>
  <c r="D49" i="42"/>
  <c r="C49" i="42"/>
  <c r="B49" i="42"/>
  <c r="D48" i="42"/>
  <c r="C48" i="42"/>
  <c r="B48" i="42"/>
  <c r="B134" i="40"/>
  <c r="B133" i="40"/>
  <c r="B132" i="40"/>
  <c r="D89" i="40"/>
  <c r="D46" i="40"/>
  <c r="D88" i="40"/>
  <c r="D45" i="40"/>
  <c r="D130" i="40"/>
  <c r="D87" i="40"/>
  <c r="D44" i="40"/>
  <c r="D129" i="40"/>
  <c r="D86" i="40"/>
  <c r="D43" i="40"/>
  <c r="D128" i="40"/>
  <c r="D85" i="40"/>
  <c r="D42" i="40"/>
  <c r="D127" i="40"/>
  <c r="D84" i="40"/>
  <c r="D41" i="40"/>
  <c r="D126" i="40"/>
  <c r="D83" i="40"/>
  <c r="D40" i="40"/>
  <c r="D125" i="40"/>
  <c r="D82" i="40"/>
  <c r="D39" i="40"/>
  <c r="D124" i="40"/>
  <c r="D81" i="40"/>
  <c r="D38" i="40"/>
  <c r="D123" i="40"/>
  <c r="D80" i="40"/>
  <c r="D37" i="40"/>
  <c r="D122" i="40"/>
  <c r="D79" i="40"/>
  <c r="D36" i="40"/>
  <c r="D121" i="40"/>
  <c r="D78" i="40"/>
  <c r="D35" i="40"/>
  <c r="D120" i="40"/>
  <c r="D77" i="40"/>
  <c r="D34" i="40"/>
  <c r="D119" i="40"/>
  <c r="D76" i="40"/>
  <c r="D33" i="40"/>
  <c r="D118" i="40"/>
  <c r="D75" i="40"/>
  <c r="D32" i="40"/>
  <c r="D117" i="40"/>
  <c r="D74" i="40"/>
  <c r="D31" i="40"/>
  <c r="D116" i="40"/>
  <c r="D73" i="40"/>
  <c r="D30" i="40"/>
  <c r="D115" i="40"/>
  <c r="D72" i="40"/>
  <c r="D29" i="40"/>
  <c r="D114" i="40"/>
  <c r="D71" i="40"/>
  <c r="D28" i="40"/>
  <c r="D113" i="40"/>
  <c r="D70" i="40"/>
  <c r="D27" i="40"/>
  <c r="D112" i="40"/>
  <c r="D69" i="40"/>
  <c r="D26" i="40"/>
  <c r="D111" i="40"/>
  <c r="D68" i="40"/>
  <c r="D25" i="40"/>
  <c r="D110" i="40"/>
  <c r="D67" i="40"/>
  <c r="D24" i="40"/>
  <c r="D109" i="40"/>
  <c r="D66" i="40"/>
  <c r="D23" i="40"/>
  <c r="D108" i="40"/>
  <c r="D65" i="40"/>
  <c r="D22" i="40"/>
  <c r="D107" i="40"/>
  <c r="D64" i="40"/>
  <c r="D21" i="40"/>
  <c r="D106" i="40"/>
  <c r="D63" i="40"/>
  <c r="D20" i="40"/>
  <c r="D105" i="40"/>
  <c r="D62" i="40"/>
  <c r="D19" i="40"/>
  <c r="D104" i="40"/>
  <c r="D61" i="40"/>
  <c r="D18" i="40"/>
  <c r="D103" i="40"/>
  <c r="D60" i="40"/>
  <c r="D17" i="40"/>
  <c r="D102" i="40"/>
  <c r="D59" i="40"/>
  <c r="D16" i="40"/>
  <c r="D101" i="40"/>
  <c r="D58" i="40"/>
  <c r="D15" i="40"/>
  <c r="D100" i="40"/>
  <c r="D57" i="40"/>
  <c r="D14" i="40"/>
  <c r="D99" i="40"/>
  <c r="D56" i="40"/>
  <c r="D13" i="40"/>
  <c r="D98" i="40"/>
  <c r="D55" i="40"/>
  <c r="D12" i="40"/>
  <c r="D97" i="40"/>
  <c r="D54" i="40"/>
  <c r="D11" i="40"/>
  <c r="D96" i="40"/>
  <c r="D53" i="40"/>
  <c r="D10" i="40"/>
  <c r="D95" i="40"/>
  <c r="D52" i="40"/>
  <c r="D9" i="40"/>
  <c r="D94" i="40"/>
  <c r="D51" i="40"/>
  <c r="D8" i="40"/>
  <c r="D93" i="40"/>
  <c r="D50" i="40"/>
  <c r="D7" i="40"/>
  <c r="D92" i="40"/>
  <c r="D49" i="40"/>
  <c r="D6" i="40"/>
  <c r="D91" i="40"/>
  <c r="D48" i="40"/>
  <c r="D5" i="40"/>
  <c r="D90" i="40"/>
  <c r="D47" i="40"/>
  <c r="D4" i="40"/>
  <c r="I52" i="38"/>
  <c r="H52" i="38"/>
  <c r="G52" i="38"/>
  <c r="F52" i="38"/>
  <c r="E52" i="38"/>
  <c r="D52" i="38"/>
  <c r="C52" i="38"/>
  <c r="B52" i="38"/>
  <c r="I51" i="38"/>
  <c r="H51" i="38"/>
  <c r="G51" i="38"/>
  <c r="F51" i="38"/>
  <c r="E51" i="38"/>
  <c r="D51" i="38"/>
  <c r="C51" i="38"/>
  <c r="B51" i="38"/>
  <c r="I50" i="38"/>
  <c r="H50" i="38"/>
  <c r="G50" i="38"/>
  <c r="F50" i="38"/>
  <c r="E50" i="38"/>
  <c r="D50" i="38"/>
  <c r="C50" i="38"/>
  <c r="B50" i="38"/>
  <c r="G51" i="36"/>
  <c r="F51" i="36"/>
  <c r="E51" i="36"/>
  <c r="D51" i="36"/>
  <c r="C51" i="36"/>
  <c r="B51" i="36"/>
  <c r="G50" i="36"/>
  <c r="F50" i="36"/>
  <c r="E50" i="36"/>
  <c r="D50" i="36"/>
  <c r="C50" i="36"/>
  <c r="B50" i="36"/>
  <c r="G49" i="36"/>
  <c r="F49" i="36"/>
  <c r="E49" i="36"/>
  <c r="D49" i="36"/>
  <c r="C49" i="36"/>
  <c r="B49" i="36"/>
  <c r="F51" i="35"/>
  <c r="E51" i="35"/>
  <c r="D51" i="35"/>
  <c r="C51" i="35"/>
  <c r="B51" i="35"/>
  <c r="F50" i="35"/>
  <c r="E50" i="35"/>
  <c r="D50" i="35"/>
  <c r="C50" i="35"/>
  <c r="B50" i="35"/>
  <c r="F49" i="35"/>
  <c r="E49" i="35"/>
  <c r="D49" i="35"/>
  <c r="C49" i="35"/>
  <c r="B49" i="35"/>
  <c r="J50" i="32"/>
  <c r="I50" i="32"/>
  <c r="H50" i="32"/>
  <c r="G50" i="32"/>
  <c r="F50" i="32"/>
  <c r="E50" i="32"/>
  <c r="D50" i="32"/>
  <c r="C50" i="32"/>
  <c r="B50" i="32"/>
  <c r="J49" i="32"/>
  <c r="I49" i="32"/>
  <c r="H49" i="32"/>
  <c r="G49" i="32"/>
  <c r="F49" i="32"/>
  <c r="E49" i="32"/>
  <c r="D49" i="32"/>
  <c r="C49" i="32"/>
  <c r="B49" i="32"/>
  <c r="J48" i="32"/>
  <c r="I48" i="32"/>
  <c r="H48" i="32"/>
  <c r="G48" i="32"/>
  <c r="F48" i="32"/>
  <c r="E48" i="32"/>
  <c r="D48" i="32"/>
  <c r="C48" i="32"/>
  <c r="B48" i="32"/>
  <c r="E50" i="30"/>
  <c r="D50" i="30"/>
  <c r="C50" i="30"/>
  <c r="B50" i="30"/>
  <c r="E49" i="30"/>
  <c r="D49" i="30"/>
  <c r="C49" i="30"/>
  <c r="B49" i="30"/>
  <c r="E48" i="30"/>
  <c r="D48" i="30"/>
  <c r="C48" i="30"/>
  <c r="B48" i="30"/>
  <c r="I46" i="26"/>
  <c r="I45" i="26"/>
  <c r="I44" i="26"/>
  <c r="I43" i="26"/>
  <c r="I42" i="26"/>
  <c r="I41" i="26"/>
  <c r="G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D26" i="26"/>
  <c r="B26" i="26"/>
  <c r="I23" i="26"/>
  <c r="I22" i="26"/>
  <c r="I21" i="26"/>
  <c r="I20" i="26"/>
  <c r="I19" i="26"/>
  <c r="I18" i="26"/>
  <c r="I17" i="26"/>
  <c r="I16" i="26"/>
  <c r="H15" i="26"/>
  <c r="G15" i="26"/>
  <c r="F15" i="26"/>
  <c r="I14" i="26"/>
  <c r="G13" i="26"/>
  <c r="E13" i="26"/>
  <c r="D13" i="26"/>
  <c r="I12" i="26"/>
  <c r="I11" i="26"/>
  <c r="I10" i="26"/>
  <c r="I9" i="26"/>
  <c r="I8" i="26"/>
  <c r="I7" i="26"/>
  <c r="I6" i="26"/>
  <c r="I4" i="26"/>
  <c r="E40" i="26"/>
  <c r="B40" i="26"/>
  <c r="F26" i="26"/>
  <c r="F25" i="26"/>
  <c r="E25" i="26"/>
  <c r="B25" i="26"/>
  <c r="E15" i="26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C25" i="25"/>
  <c r="H31" i="25"/>
  <c r="H30" i="25"/>
  <c r="H29" i="25"/>
  <c r="H28" i="25"/>
  <c r="H27" i="25"/>
  <c r="H26" i="25"/>
  <c r="G25" i="25"/>
  <c r="H24" i="25"/>
  <c r="G23" i="25"/>
  <c r="D23" i="25"/>
  <c r="B23" i="25"/>
  <c r="B22" i="25"/>
  <c r="H21" i="25"/>
  <c r="H20" i="25"/>
  <c r="H19" i="25"/>
  <c r="F22" i="25"/>
  <c r="E22" i="25"/>
  <c r="C22" i="25"/>
  <c r="H18" i="25"/>
  <c r="H17" i="25"/>
  <c r="H16" i="25"/>
  <c r="H15" i="25"/>
  <c r="H14" i="25"/>
  <c r="H13" i="25"/>
  <c r="H12" i="25"/>
  <c r="B11" i="25"/>
  <c r="H10" i="25"/>
  <c r="H9" i="25"/>
  <c r="G11" i="25"/>
  <c r="D11" i="25"/>
  <c r="H8" i="25"/>
  <c r="H7" i="25"/>
  <c r="H6" i="25"/>
  <c r="H5" i="25"/>
  <c r="H4" i="25"/>
  <c r="F47" i="24"/>
  <c r="E47" i="24"/>
  <c r="B47" i="24"/>
  <c r="E46" i="24"/>
  <c r="B46" i="24"/>
  <c r="F46" i="24" s="1"/>
  <c r="E45" i="24"/>
  <c r="B45" i="24"/>
  <c r="F45" i="24" s="1"/>
  <c r="E44" i="24"/>
  <c r="F44" i="24" s="1"/>
  <c r="B44" i="24"/>
  <c r="F43" i="24"/>
  <c r="E43" i="24"/>
  <c r="C43" i="24"/>
  <c r="D43" i="24" s="1"/>
  <c r="B43" i="24"/>
  <c r="E42" i="24"/>
  <c r="B42" i="24"/>
  <c r="F42" i="24" s="1"/>
  <c r="E41" i="24"/>
  <c r="B41" i="24"/>
  <c r="F41" i="24" s="1"/>
  <c r="F40" i="24"/>
  <c r="E40" i="24"/>
  <c r="B40" i="24"/>
  <c r="F39" i="24"/>
  <c r="E39" i="24"/>
  <c r="B39" i="24"/>
  <c r="E38" i="24"/>
  <c r="B38" i="24"/>
  <c r="F38" i="24" s="1"/>
  <c r="E37" i="24"/>
  <c r="B37" i="24"/>
  <c r="F37" i="24" s="1"/>
  <c r="E36" i="24"/>
  <c r="F36" i="24" s="1"/>
  <c r="B36" i="24"/>
  <c r="F35" i="24"/>
  <c r="E35" i="24"/>
  <c r="C35" i="24"/>
  <c r="D35" i="24" s="1"/>
  <c r="B35" i="24"/>
  <c r="E34" i="24"/>
  <c r="B34" i="24"/>
  <c r="F34" i="24" s="1"/>
  <c r="E33" i="24"/>
  <c r="B33" i="24"/>
  <c r="F33" i="24" s="1"/>
  <c r="F32" i="24"/>
  <c r="E32" i="24"/>
  <c r="B32" i="24"/>
  <c r="F31" i="24"/>
  <c r="E31" i="24"/>
  <c r="B31" i="24"/>
  <c r="E30" i="24"/>
  <c r="B30" i="24"/>
  <c r="F30" i="24" s="1"/>
  <c r="E29" i="24"/>
  <c r="B29" i="24"/>
  <c r="F29" i="24" s="1"/>
  <c r="E28" i="24"/>
  <c r="F28" i="24" s="1"/>
  <c r="B28" i="24"/>
  <c r="F27" i="24"/>
  <c r="E27" i="24"/>
  <c r="B27" i="24"/>
  <c r="E26" i="24"/>
  <c r="B26" i="24"/>
  <c r="F26" i="24" s="1"/>
  <c r="E25" i="24"/>
  <c r="B25" i="24"/>
  <c r="F25" i="24" s="1"/>
  <c r="E24" i="24"/>
  <c r="F24" i="24" s="1"/>
  <c r="B24" i="24"/>
  <c r="F23" i="24"/>
  <c r="E23" i="24"/>
  <c r="B23" i="24"/>
  <c r="E22" i="24"/>
  <c r="C22" i="24"/>
  <c r="D22" i="24" s="1"/>
  <c r="B22" i="24"/>
  <c r="F22" i="24" s="1"/>
  <c r="E21" i="24"/>
  <c r="B21" i="24"/>
  <c r="F21" i="24" s="1"/>
  <c r="E20" i="24"/>
  <c r="F20" i="24" s="1"/>
  <c r="B20" i="24"/>
  <c r="F19" i="24"/>
  <c r="E19" i="24"/>
  <c r="C19" i="24"/>
  <c r="D19" i="24" s="1"/>
  <c r="B19" i="24"/>
  <c r="E18" i="24"/>
  <c r="B18" i="24"/>
  <c r="F18" i="24" s="1"/>
  <c r="E17" i="24"/>
  <c r="B17" i="24"/>
  <c r="F17" i="24" s="1"/>
  <c r="E16" i="24"/>
  <c r="F16" i="24" s="1"/>
  <c r="B16" i="24"/>
  <c r="F15" i="24"/>
  <c r="E15" i="24"/>
  <c r="C15" i="24"/>
  <c r="D15" i="24" s="1"/>
  <c r="B15" i="24"/>
  <c r="E14" i="24"/>
  <c r="C14" i="24"/>
  <c r="D14" i="24" s="1"/>
  <c r="B14" i="24"/>
  <c r="F14" i="24" s="1"/>
  <c r="E13" i="24"/>
  <c r="B13" i="24"/>
  <c r="F13" i="24" s="1"/>
  <c r="E12" i="24"/>
  <c r="F12" i="24" s="1"/>
  <c r="B12" i="24"/>
  <c r="F11" i="24"/>
  <c r="E11" i="24"/>
  <c r="C11" i="24"/>
  <c r="D11" i="24" s="1"/>
  <c r="B11" i="24"/>
  <c r="E10" i="24"/>
  <c r="C10" i="24"/>
  <c r="D10" i="24" s="1"/>
  <c r="B10" i="24"/>
  <c r="F10" i="24" s="1"/>
  <c r="E9" i="24"/>
  <c r="B9" i="24"/>
  <c r="F9" i="24" s="1"/>
  <c r="E8" i="24"/>
  <c r="E51" i="24" s="1"/>
  <c r="B8" i="24"/>
  <c r="F7" i="24"/>
  <c r="E7" i="24"/>
  <c r="E49" i="24" s="1"/>
  <c r="C7" i="24"/>
  <c r="D7" i="24" s="1"/>
  <c r="B7" i="24"/>
  <c r="E6" i="24"/>
  <c r="B6" i="24"/>
  <c r="F6" i="24" s="1"/>
  <c r="E5" i="24"/>
  <c r="B5" i="24"/>
  <c r="E51" i="23"/>
  <c r="F51" i="23" s="1"/>
  <c r="B51" i="23"/>
  <c r="F50" i="23"/>
  <c r="E50" i="23"/>
  <c r="C50" i="23"/>
  <c r="D50" i="23" s="1"/>
  <c r="B50" i="23"/>
  <c r="E49" i="23"/>
  <c r="B49" i="23"/>
  <c r="F49" i="23" s="1"/>
  <c r="E48" i="23"/>
  <c r="B48" i="23"/>
  <c r="F48" i="23" s="1"/>
  <c r="E47" i="23"/>
  <c r="F47" i="23" s="1"/>
  <c r="B47" i="23"/>
  <c r="F46" i="23"/>
  <c r="E46" i="23"/>
  <c r="C46" i="23"/>
  <c r="D46" i="23" s="1"/>
  <c r="B46" i="23"/>
  <c r="E45" i="23"/>
  <c r="C45" i="23"/>
  <c r="D45" i="23" s="1"/>
  <c r="B45" i="23"/>
  <c r="F45" i="23" s="1"/>
  <c r="E44" i="23"/>
  <c r="B44" i="23"/>
  <c r="F44" i="23" s="1"/>
  <c r="E43" i="23"/>
  <c r="F43" i="23" s="1"/>
  <c r="B43" i="23"/>
  <c r="F42" i="23"/>
  <c r="E42" i="23"/>
  <c r="C42" i="23"/>
  <c r="D42" i="23" s="1"/>
  <c r="B42" i="23"/>
  <c r="E41" i="23"/>
  <c r="B41" i="23"/>
  <c r="F41" i="23" s="1"/>
  <c r="E40" i="23"/>
  <c r="B40" i="23"/>
  <c r="F40" i="23" s="1"/>
  <c r="E39" i="23"/>
  <c r="F39" i="23" s="1"/>
  <c r="B39" i="23"/>
  <c r="F38" i="23"/>
  <c r="E38" i="23"/>
  <c r="C38" i="23"/>
  <c r="D38" i="23" s="1"/>
  <c r="B38" i="23"/>
  <c r="E37" i="23"/>
  <c r="C37" i="23"/>
  <c r="D37" i="23" s="1"/>
  <c r="B37" i="23"/>
  <c r="F37" i="23" s="1"/>
  <c r="E36" i="23"/>
  <c r="B36" i="23"/>
  <c r="F36" i="23" s="1"/>
  <c r="E35" i="23"/>
  <c r="F35" i="23" s="1"/>
  <c r="B35" i="23"/>
  <c r="F34" i="23"/>
  <c r="E34" i="23"/>
  <c r="C34" i="23"/>
  <c r="D34" i="23" s="1"/>
  <c r="B34" i="23"/>
  <c r="E33" i="23"/>
  <c r="C33" i="23"/>
  <c r="D33" i="23" s="1"/>
  <c r="B33" i="23"/>
  <c r="F33" i="23" s="1"/>
  <c r="E32" i="23"/>
  <c r="B32" i="23"/>
  <c r="F32" i="23" s="1"/>
  <c r="E31" i="23"/>
  <c r="F31" i="23" s="1"/>
  <c r="B31" i="23"/>
  <c r="F30" i="23"/>
  <c r="E30" i="23"/>
  <c r="C30" i="23"/>
  <c r="D30" i="23" s="1"/>
  <c r="B30" i="23"/>
  <c r="E29" i="23"/>
  <c r="C29" i="23"/>
  <c r="D29" i="23" s="1"/>
  <c r="B29" i="23"/>
  <c r="E28" i="23"/>
  <c r="B28" i="23"/>
  <c r="F28" i="23" s="1"/>
  <c r="E27" i="23"/>
  <c r="F27" i="23" s="1"/>
  <c r="B27" i="23"/>
  <c r="F26" i="23"/>
  <c r="E26" i="23"/>
  <c r="B26" i="23"/>
  <c r="E25" i="23"/>
  <c r="C25" i="23"/>
  <c r="D25" i="23" s="1"/>
  <c r="B25" i="23"/>
  <c r="E24" i="23"/>
  <c r="B24" i="23"/>
  <c r="E23" i="23"/>
  <c r="F23" i="23" s="1"/>
  <c r="B23" i="23"/>
  <c r="F22" i="23"/>
  <c r="E22" i="23"/>
  <c r="C22" i="23"/>
  <c r="D22" i="23" s="1"/>
  <c r="B22" i="23"/>
  <c r="E21" i="23"/>
  <c r="B21" i="23"/>
  <c r="E20" i="23"/>
  <c r="B20" i="23"/>
  <c r="E19" i="23"/>
  <c r="F19" i="23" s="1"/>
  <c r="B19" i="23"/>
  <c r="F18" i="23"/>
  <c r="E18" i="23"/>
  <c r="C18" i="23"/>
  <c r="D18" i="23" s="1"/>
  <c r="B18" i="23"/>
  <c r="E17" i="23"/>
  <c r="C17" i="23"/>
  <c r="D17" i="23" s="1"/>
  <c r="B17" i="23"/>
  <c r="E16" i="23"/>
  <c r="B16" i="23"/>
  <c r="E15" i="23"/>
  <c r="F15" i="23" s="1"/>
  <c r="B15" i="23"/>
  <c r="F14" i="23"/>
  <c r="E14" i="23"/>
  <c r="C14" i="23"/>
  <c r="D14" i="23" s="1"/>
  <c r="B14" i="23"/>
  <c r="E13" i="23"/>
  <c r="C13" i="23"/>
  <c r="D13" i="23" s="1"/>
  <c r="B13" i="23"/>
  <c r="E12" i="23"/>
  <c r="B12" i="23"/>
  <c r="E11" i="23"/>
  <c r="F11" i="23" s="1"/>
  <c r="B11" i="23"/>
  <c r="F10" i="23"/>
  <c r="E10" i="23"/>
  <c r="B10" i="23"/>
  <c r="E9" i="23"/>
  <c r="C9" i="23"/>
  <c r="D9" i="23" s="1"/>
  <c r="B9" i="23"/>
  <c r="E8" i="23"/>
  <c r="B8" i="23"/>
  <c r="E7" i="23"/>
  <c r="F7" i="23" s="1"/>
  <c r="B7" i="23"/>
  <c r="F6" i="23"/>
  <c r="E6" i="23"/>
  <c r="C6" i="23"/>
  <c r="D6" i="23" s="1"/>
  <c r="B6" i="23"/>
  <c r="E5" i="23"/>
  <c r="C5" i="23"/>
  <c r="D5" i="23" s="1"/>
  <c r="B5" i="23"/>
  <c r="E42" i="22"/>
  <c r="B42" i="22"/>
  <c r="E39" i="22"/>
  <c r="B39" i="22"/>
  <c r="E38" i="22"/>
  <c r="B38" i="22"/>
  <c r="E37" i="22"/>
  <c r="B37" i="22"/>
  <c r="E36" i="22"/>
  <c r="B36" i="22"/>
  <c r="E31" i="22"/>
  <c r="B31" i="22"/>
  <c r="E30" i="22"/>
  <c r="B30" i="22"/>
  <c r="E29" i="22"/>
  <c r="B29" i="22"/>
  <c r="E28" i="22"/>
  <c r="B28" i="22"/>
  <c r="G25" i="22"/>
  <c r="E25" i="22"/>
  <c r="B25" i="22"/>
  <c r="E24" i="22"/>
  <c r="B24" i="22"/>
  <c r="G23" i="22"/>
  <c r="E23" i="22"/>
  <c r="B23" i="22"/>
  <c r="E22" i="22"/>
  <c r="B22" i="22"/>
  <c r="G19" i="22"/>
  <c r="E19" i="22"/>
  <c r="B19" i="22"/>
  <c r="E18" i="22"/>
  <c r="B18" i="22"/>
  <c r="G17" i="22"/>
  <c r="E17" i="22"/>
  <c r="C17" i="22"/>
  <c r="B17" i="22"/>
  <c r="E16" i="22"/>
  <c r="B16" i="22"/>
  <c r="G13" i="22"/>
  <c r="E13" i="22"/>
  <c r="D13" i="22"/>
  <c r="C13" i="22"/>
  <c r="B13" i="22"/>
  <c r="G48" i="21"/>
  <c r="F48" i="21"/>
  <c r="C48" i="21"/>
  <c r="B48" i="21"/>
  <c r="H47" i="21"/>
  <c r="G47" i="21"/>
  <c r="F47" i="21"/>
  <c r="C47" i="21"/>
  <c r="B47" i="21"/>
  <c r="G46" i="21"/>
  <c r="F46" i="21"/>
  <c r="C46" i="21"/>
  <c r="B46" i="21"/>
  <c r="H45" i="21"/>
  <c r="G45" i="21"/>
  <c r="F45" i="21"/>
  <c r="C45" i="21"/>
  <c r="B45" i="21"/>
  <c r="G41" i="21"/>
  <c r="F41" i="21"/>
  <c r="C41" i="21"/>
  <c r="B41" i="21"/>
  <c r="H37" i="21"/>
  <c r="G47" i="24" s="1"/>
  <c r="E37" i="21"/>
  <c r="H36" i="21"/>
  <c r="G46" i="24" s="1"/>
  <c r="E36" i="21"/>
  <c r="H35" i="21"/>
  <c r="G45" i="24" s="1"/>
  <c r="E35" i="21"/>
  <c r="H34" i="21"/>
  <c r="G44" i="24" s="1"/>
  <c r="E34" i="21"/>
  <c r="H33" i="21"/>
  <c r="G43" i="24" s="1"/>
  <c r="E33" i="21"/>
  <c r="H32" i="21"/>
  <c r="G42" i="24" s="1"/>
  <c r="E32" i="21"/>
  <c r="H31" i="21"/>
  <c r="G40" i="24" s="1"/>
  <c r="E31" i="21"/>
  <c r="H30" i="21"/>
  <c r="G36" i="23" s="1"/>
  <c r="E30" i="21"/>
  <c r="H29" i="21"/>
  <c r="G39" i="24" s="1"/>
  <c r="E29" i="21"/>
  <c r="H28" i="21"/>
  <c r="E28" i="21"/>
  <c r="H27" i="21"/>
  <c r="G16" i="24" s="1"/>
  <c r="E27" i="21"/>
  <c r="H26" i="21"/>
  <c r="E26" i="21"/>
  <c r="H25" i="21"/>
  <c r="E25" i="21"/>
  <c r="H24" i="21"/>
  <c r="E24" i="21"/>
  <c r="H23" i="21"/>
  <c r="E23" i="21"/>
  <c r="H22" i="21"/>
  <c r="G38" i="24" s="1"/>
  <c r="E22" i="21"/>
  <c r="H21" i="21"/>
  <c r="G37" i="24" s="1"/>
  <c r="E21" i="21"/>
  <c r="H20" i="21"/>
  <c r="E20" i="21"/>
  <c r="H19" i="21"/>
  <c r="G36" i="24" s="1"/>
  <c r="E19" i="21"/>
  <c r="H18" i="21"/>
  <c r="E18" i="21"/>
  <c r="H17" i="21"/>
  <c r="G23" i="23" s="1"/>
  <c r="E17" i="21"/>
  <c r="H16" i="21"/>
  <c r="G35" i="24" s="1"/>
  <c r="E16" i="21"/>
  <c r="F13" i="22" s="1"/>
  <c r="H15" i="21"/>
  <c r="G34" i="24" s="1"/>
  <c r="E15" i="21"/>
  <c r="H14" i="21"/>
  <c r="G33" i="24" s="1"/>
  <c r="E14" i="21"/>
  <c r="H13" i="21"/>
  <c r="E13" i="21"/>
  <c r="H12" i="21"/>
  <c r="G32" i="24" s="1"/>
  <c r="E12" i="21"/>
  <c r="H11" i="21"/>
  <c r="G31" i="24" s="1"/>
  <c r="E11" i="21"/>
  <c r="H10" i="21"/>
  <c r="G30" i="24" s="1"/>
  <c r="E10" i="21"/>
  <c r="H9" i="21"/>
  <c r="G29" i="24" s="1"/>
  <c r="E9" i="21"/>
  <c r="H8" i="21"/>
  <c r="G28" i="24" s="1"/>
  <c r="E8" i="21"/>
  <c r="H7" i="21"/>
  <c r="E7" i="21"/>
  <c r="H6" i="21"/>
  <c r="G24" i="24" s="1"/>
  <c r="E6" i="21"/>
  <c r="H52" i="20"/>
  <c r="G23" i="24" s="1"/>
  <c r="E52" i="20"/>
  <c r="H51" i="20"/>
  <c r="E51" i="20"/>
  <c r="H50" i="20"/>
  <c r="G22" i="24" s="1"/>
  <c r="E50" i="20"/>
  <c r="H49" i="20"/>
  <c r="G21" i="24" s="1"/>
  <c r="E49" i="20"/>
  <c r="H48" i="20"/>
  <c r="G20" i="24" s="1"/>
  <c r="E48" i="20"/>
  <c r="H47" i="20"/>
  <c r="G19" i="24" s="1"/>
  <c r="E47" i="20"/>
  <c r="H46" i="20"/>
  <c r="G24" i="23" s="1"/>
  <c r="E46" i="20"/>
  <c r="H45" i="20"/>
  <c r="G18" i="24" s="1"/>
  <c r="E45" i="20"/>
  <c r="H44" i="20"/>
  <c r="G17" i="24" s="1"/>
  <c r="E44" i="20"/>
  <c r="H43" i="20"/>
  <c r="G15" i="24" s="1"/>
  <c r="E43" i="20"/>
  <c r="H42" i="20"/>
  <c r="E42" i="20"/>
  <c r="H41" i="20"/>
  <c r="E41" i="20"/>
  <c r="H40" i="20"/>
  <c r="E40" i="20"/>
  <c r="H39" i="20"/>
  <c r="E39" i="20"/>
  <c r="H38" i="20"/>
  <c r="G13" i="24" s="1"/>
  <c r="E38" i="20"/>
  <c r="H37" i="20"/>
  <c r="G12" i="24" s="1"/>
  <c r="E37" i="20"/>
  <c r="H36" i="20"/>
  <c r="E36" i="20"/>
  <c r="H35" i="20"/>
  <c r="G11" i="24" s="1"/>
  <c r="E35" i="20"/>
  <c r="H34" i="20"/>
  <c r="G10" i="24" s="1"/>
  <c r="E34" i="20"/>
  <c r="H33" i="20"/>
  <c r="G12" i="23" s="1"/>
  <c r="E33" i="20"/>
  <c r="H32" i="20"/>
  <c r="G9" i="24" s="1"/>
  <c r="E32" i="20"/>
  <c r="H31" i="20"/>
  <c r="G8" i="24" s="1"/>
  <c r="E31" i="20"/>
  <c r="H30" i="20"/>
  <c r="G7" i="24" s="1"/>
  <c r="E30" i="20"/>
  <c r="H29" i="20"/>
  <c r="E29" i="20"/>
  <c r="H28" i="20"/>
  <c r="E28" i="20"/>
  <c r="H27" i="20"/>
  <c r="G5" i="24" s="1"/>
  <c r="E27" i="20"/>
  <c r="H26" i="20"/>
  <c r="G51" i="23" s="1"/>
  <c r="E26" i="20"/>
  <c r="H25" i="20"/>
  <c r="G25" i="24" s="1"/>
  <c r="E25" i="20"/>
  <c r="H24" i="20"/>
  <c r="G50" i="23" s="1"/>
  <c r="E24" i="20"/>
  <c r="H23" i="20"/>
  <c r="E23" i="20"/>
  <c r="H22" i="20"/>
  <c r="G48" i="23" s="1"/>
  <c r="E22" i="20"/>
  <c r="H21" i="20"/>
  <c r="G47" i="23" s="1"/>
  <c r="E21" i="20"/>
  <c r="H20" i="20"/>
  <c r="E20" i="20"/>
  <c r="H19" i="20"/>
  <c r="G46" i="23" s="1"/>
  <c r="E19" i="20"/>
  <c r="H18" i="20"/>
  <c r="G45" i="23" s="1"/>
  <c r="E18" i="20"/>
  <c r="H17" i="20"/>
  <c r="G44" i="23" s="1"/>
  <c r="E17" i="20"/>
  <c r="H16" i="20"/>
  <c r="E16" i="20"/>
  <c r="H15" i="20"/>
  <c r="G43" i="23" s="1"/>
  <c r="E15" i="20"/>
  <c r="H14" i="20"/>
  <c r="G42" i="23" s="1"/>
  <c r="E14" i="20"/>
  <c r="H13" i="20"/>
  <c r="E13" i="20"/>
  <c r="H12" i="20"/>
  <c r="G41" i="23" s="1"/>
  <c r="E12" i="20"/>
  <c r="H11" i="20"/>
  <c r="G40" i="23" s="1"/>
  <c r="E11" i="20"/>
  <c r="H10" i="20"/>
  <c r="G39" i="23" s="1"/>
  <c r="E10" i="20"/>
  <c r="H9" i="20"/>
  <c r="E9" i="20"/>
  <c r="H8" i="20"/>
  <c r="G38" i="23" s="1"/>
  <c r="E8" i="20"/>
  <c r="H7" i="20"/>
  <c r="E7" i="20"/>
  <c r="H6" i="20"/>
  <c r="G37" i="23" s="1"/>
  <c r="E6" i="20"/>
  <c r="H52" i="19"/>
  <c r="G41" i="24" s="1"/>
  <c r="E52" i="19"/>
  <c r="H51" i="19"/>
  <c r="E51" i="19"/>
  <c r="H50" i="19"/>
  <c r="G35" i="23" s="1"/>
  <c r="E50" i="19"/>
  <c r="H49" i="19"/>
  <c r="G34" i="23" s="1"/>
  <c r="E49" i="19"/>
  <c r="H48" i="19"/>
  <c r="E48" i="19"/>
  <c r="H47" i="19"/>
  <c r="G33" i="23" s="1"/>
  <c r="E47" i="19"/>
  <c r="H46" i="19"/>
  <c r="E46" i="19"/>
  <c r="H45" i="19"/>
  <c r="E45" i="19"/>
  <c r="H44" i="19"/>
  <c r="G32" i="23" s="1"/>
  <c r="E44" i="19"/>
  <c r="H43" i="19"/>
  <c r="G31" i="23" s="1"/>
  <c r="E43" i="19"/>
  <c r="H42" i="19"/>
  <c r="G30" i="23" s="1"/>
  <c r="E42" i="19"/>
  <c r="H41" i="19"/>
  <c r="E41" i="19"/>
  <c r="H40" i="19"/>
  <c r="G6" i="24" s="1"/>
  <c r="E40" i="19"/>
  <c r="H39" i="19"/>
  <c r="G29" i="23" s="1"/>
  <c r="E39" i="19"/>
  <c r="H38" i="19"/>
  <c r="E38" i="19"/>
  <c r="H37" i="19"/>
  <c r="E37" i="19"/>
  <c r="H36" i="19"/>
  <c r="E36" i="19"/>
  <c r="H35" i="19"/>
  <c r="E35" i="19"/>
  <c r="H34" i="19"/>
  <c r="G28" i="23" s="1"/>
  <c r="E34" i="19"/>
  <c r="H33" i="19"/>
  <c r="G27" i="23" s="1"/>
  <c r="E33" i="19"/>
  <c r="F42" i="22" s="1"/>
  <c r="H32" i="19"/>
  <c r="E32" i="19"/>
  <c r="H31" i="19"/>
  <c r="G25" i="23" s="1"/>
  <c r="E31" i="19"/>
  <c r="H30" i="19"/>
  <c r="G22" i="23" s="1"/>
  <c r="E30" i="19"/>
  <c r="H29" i="19"/>
  <c r="E29" i="19"/>
  <c r="H28" i="19"/>
  <c r="G21" i="23" s="1"/>
  <c r="E28" i="19"/>
  <c r="H27" i="19"/>
  <c r="G20" i="23" s="1"/>
  <c r="E27" i="19"/>
  <c r="H26" i="19"/>
  <c r="G19" i="23" s="1"/>
  <c r="E26" i="19"/>
  <c r="H25" i="19"/>
  <c r="G18" i="23" s="1"/>
  <c r="E25" i="19"/>
  <c r="H24" i="19"/>
  <c r="E24" i="19"/>
  <c r="H23" i="19"/>
  <c r="E23" i="19"/>
  <c r="H22" i="19"/>
  <c r="G17" i="23" s="1"/>
  <c r="E22" i="19"/>
  <c r="H21" i="19"/>
  <c r="G16" i="23" s="1"/>
  <c r="E21" i="19"/>
  <c r="H20" i="19"/>
  <c r="E20" i="19"/>
  <c r="H19" i="19"/>
  <c r="G15" i="23" s="1"/>
  <c r="E19" i="19"/>
  <c r="H18" i="19"/>
  <c r="E18" i="19"/>
  <c r="H17" i="19"/>
  <c r="G14" i="23" s="1"/>
  <c r="E17" i="19"/>
  <c r="H16" i="19"/>
  <c r="E16" i="19"/>
  <c r="H15" i="19"/>
  <c r="E15" i="19"/>
  <c r="H14" i="19"/>
  <c r="G13" i="23" s="1"/>
  <c r="E14" i="19"/>
  <c r="H13" i="19"/>
  <c r="G11" i="23" s="1"/>
  <c r="E13" i="19"/>
  <c r="H12" i="19"/>
  <c r="E12" i="19"/>
  <c r="H11" i="19"/>
  <c r="G10" i="23" s="1"/>
  <c r="E11" i="19"/>
  <c r="H10" i="19"/>
  <c r="G9" i="23" s="1"/>
  <c r="E10" i="19"/>
  <c r="H9" i="19"/>
  <c r="G8" i="23" s="1"/>
  <c r="E9" i="19"/>
  <c r="H8" i="19"/>
  <c r="G36" i="22" s="1"/>
  <c r="E8" i="19"/>
  <c r="H7" i="19"/>
  <c r="E7" i="19"/>
  <c r="H6" i="19"/>
  <c r="G6" i="23" s="1"/>
  <c r="E6" i="19"/>
  <c r="H5" i="19"/>
  <c r="G5" i="23" s="1"/>
  <c r="E5" i="19"/>
  <c r="J49" i="17"/>
  <c r="F49" i="17"/>
  <c r="D49" i="17"/>
  <c r="C49" i="17"/>
  <c r="J48" i="17"/>
  <c r="F48" i="17"/>
  <c r="D48" i="17"/>
  <c r="C48" i="17"/>
  <c r="J47" i="17"/>
  <c r="F47" i="17"/>
  <c r="D47" i="17"/>
  <c r="C47" i="17"/>
  <c r="J46" i="17"/>
  <c r="F46" i="17"/>
  <c r="D46" i="17"/>
  <c r="C46" i="17"/>
  <c r="J43" i="17"/>
  <c r="F43" i="17"/>
  <c r="D43" i="17"/>
  <c r="E46" i="17" s="1"/>
  <c r="C43" i="17"/>
  <c r="H37" i="17"/>
  <c r="C47" i="24" s="1"/>
  <c r="D47" i="24" s="1"/>
  <c r="E37" i="17"/>
  <c r="I36" i="17"/>
  <c r="H36" i="17"/>
  <c r="C46" i="24" s="1"/>
  <c r="D46" i="24" s="1"/>
  <c r="E36" i="17"/>
  <c r="I35" i="17"/>
  <c r="H35" i="17"/>
  <c r="C45" i="24" s="1"/>
  <c r="D45" i="24" s="1"/>
  <c r="E35" i="17"/>
  <c r="H34" i="17"/>
  <c r="E34" i="17"/>
  <c r="H33" i="17"/>
  <c r="I33" i="17" s="1"/>
  <c r="E33" i="17"/>
  <c r="I32" i="17"/>
  <c r="H32" i="17"/>
  <c r="C42" i="24" s="1"/>
  <c r="E32" i="17"/>
  <c r="I31" i="17"/>
  <c r="H31" i="17"/>
  <c r="C40" i="24" s="1"/>
  <c r="D40" i="24" s="1"/>
  <c r="E31" i="17"/>
  <c r="H30" i="17"/>
  <c r="E30" i="17"/>
  <c r="H29" i="17"/>
  <c r="I29" i="17" s="1"/>
  <c r="E29" i="17"/>
  <c r="I28" i="17"/>
  <c r="H28" i="17"/>
  <c r="E28" i="17"/>
  <c r="I27" i="17"/>
  <c r="H27" i="17"/>
  <c r="E27" i="17"/>
  <c r="H26" i="17"/>
  <c r="I26" i="17" s="1"/>
  <c r="E26" i="17"/>
  <c r="H25" i="17"/>
  <c r="I25" i="17" s="1"/>
  <c r="E25" i="17"/>
  <c r="I24" i="17"/>
  <c r="H24" i="17"/>
  <c r="E24" i="17"/>
  <c r="I23" i="17"/>
  <c r="H23" i="17"/>
  <c r="E23" i="17"/>
  <c r="H22" i="17"/>
  <c r="E22" i="17"/>
  <c r="H21" i="17"/>
  <c r="C37" i="24" s="1"/>
  <c r="D37" i="24" s="1"/>
  <c r="E21" i="17"/>
  <c r="I20" i="17"/>
  <c r="H20" i="17"/>
  <c r="E20" i="17"/>
  <c r="I19" i="17"/>
  <c r="H19" i="17"/>
  <c r="C36" i="24" s="1"/>
  <c r="D36" i="24" s="1"/>
  <c r="E19" i="17"/>
  <c r="H18" i="17"/>
  <c r="I18" i="17" s="1"/>
  <c r="E18" i="17"/>
  <c r="H17" i="17"/>
  <c r="I17" i="17" s="1"/>
  <c r="E17" i="17"/>
  <c r="I16" i="17"/>
  <c r="H16" i="17"/>
  <c r="E16" i="17"/>
  <c r="I15" i="17"/>
  <c r="H15" i="17"/>
  <c r="C34" i="24" s="1"/>
  <c r="D34" i="24" s="1"/>
  <c r="E15" i="17"/>
  <c r="H14" i="17"/>
  <c r="E14" i="17"/>
  <c r="H13" i="17"/>
  <c r="I13" i="17" s="1"/>
  <c r="E13" i="17"/>
  <c r="I12" i="17"/>
  <c r="H12" i="17"/>
  <c r="C32" i="24" s="1"/>
  <c r="D32" i="24" s="1"/>
  <c r="E12" i="17"/>
  <c r="I11" i="17"/>
  <c r="H11" i="17"/>
  <c r="C31" i="24" s="1"/>
  <c r="D31" i="24" s="1"/>
  <c r="E11" i="17"/>
  <c r="H10" i="17"/>
  <c r="E10" i="17"/>
  <c r="H9" i="17"/>
  <c r="C29" i="24" s="1"/>
  <c r="D29" i="24" s="1"/>
  <c r="E9" i="17"/>
  <c r="E48" i="17" s="1"/>
  <c r="I8" i="17"/>
  <c r="H8" i="17"/>
  <c r="C28" i="24" s="1"/>
  <c r="D28" i="24" s="1"/>
  <c r="E8" i="17"/>
  <c r="I7" i="17"/>
  <c r="H7" i="17"/>
  <c r="E7" i="17"/>
  <c r="H6" i="17"/>
  <c r="E6" i="17"/>
  <c r="H53" i="16"/>
  <c r="I53" i="16" s="1"/>
  <c r="E53" i="16"/>
  <c r="I52" i="16"/>
  <c r="H52" i="16"/>
  <c r="E52" i="16"/>
  <c r="I51" i="16"/>
  <c r="H51" i="16"/>
  <c r="E51" i="16"/>
  <c r="H50" i="16"/>
  <c r="E50" i="16"/>
  <c r="H49" i="16"/>
  <c r="C20" i="24" s="1"/>
  <c r="D20" i="24" s="1"/>
  <c r="E49" i="16"/>
  <c r="I48" i="16"/>
  <c r="H48" i="16"/>
  <c r="E48" i="16"/>
  <c r="I47" i="16"/>
  <c r="H47" i="16"/>
  <c r="E47" i="16"/>
  <c r="H46" i="16"/>
  <c r="E46" i="16"/>
  <c r="H45" i="16"/>
  <c r="C17" i="24" s="1"/>
  <c r="D17" i="24" s="1"/>
  <c r="E45" i="16"/>
  <c r="I44" i="16"/>
  <c r="H44" i="16"/>
  <c r="E44" i="16"/>
  <c r="I43" i="16"/>
  <c r="H43" i="16"/>
  <c r="E43" i="16"/>
  <c r="H42" i="16"/>
  <c r="I42" i="16" s="1"/>
  <c r="E42" i="16"/>
  <c r="H41" i="16"/>
  <c r="I41" i="16" s="1"/>
  <c r="E41" i="16"/>
  <c r="I40" i="16"/>
  <c r="H40" i="16"/>
  <c r="E40" i="16"/>
  <c r="I39" i="16"/>
  <c r="H39" i="16"/>
  <c r="C13" i="24" s="1"/>
  <c r="E39" i="16"/>
  <c r="H38" i="16"/>
  <c r="E38" i="16"/>
  <c r="H37" i="16"/>
  <c r="I37" i="16" s="1"/>
  <c r="E37" i="16"/>
  <c r="I36" i="16"/>
  <c r="H36" i="16"/>
  <c r="E36" i="16"/>
  <c r="I35" i="16"/>
  <c r="H35" i="16"/>
  <c r="E35" i="16"/>
  <c r="H34" i="16"/>
  <c r="E34" i="16"/>
  <c r="H33" i="16"/>
  <c r="C9" i="24" s="1"/>
  <c r="E33" i="16"/>
  <c r="I32" i="16"/>
  <c r="H32" i="16"/>
  <c r="C8" i="24" s="1"/>
  <c r="D8" i="24" s="1"/>
  <c r="E32" i="16"/>
  <c r="I31" i="16"/>
  <c r="H31" i="16"/>
  <c r="E31" i="16"/>
  <c r="H30" i="16"/>
  <c r="E30" i="16"/>
  <c r="H29" i="16"/>
  <c r="I29" i="16" s="1"/>
  <c r="E29" i="16"/>
  <c r="I28" i="16"/>
  <c r="H28" i="16"/>
  <c r="C5" i="24" s="1"/>
  <c r="E28" i="16"/>
  <c r="I27" i="16"/>
  <c r="H27" i="16"/>
  <c r="C51" i="23" s="1"/>
  <c r="D51" i="23" s="1"/>
  <c r="E27" i="16"/>
  <c r="H26" i="16"/>
  <c r="E26" i="16"/>
  <c r="H25" i="16"/>
  <c r="I25" i="16" s="1"/>
  <c r="E25" i="16"/>
  <c r="I24" i="16"/>
  <c r="H24" i="16"/>
  <c r="E24" i="16"/>
  <c r="I23" i="16"/>
  <c r="H23" i="16"/>
  <c r="C48" i="23" s="1"/>
  <c r="E23" i="16"/>
  <c r="H22" i="16"/>
  <c r="E22" i="16"/>
  <c r="H21" i="16"/>
  <c r="I21" i="16" s="1"/>
  <c r="E21" i="16"/>
  <c r="I20" i="16"/>
  <c r="H20" i="16"/>
  <c r="E20" i="16"/>
  <c r="I19" i="16"/>
  <c r="H19" i="16"/>
  <c r="E19" i="16"/>
  <c r="H18" i="16"/>
  <c r="E18" i="16"/>
  <c r="H17" i="16"/>
  <c r="I17" i="16" s="1"/>
  <c r="E17" i="16"/>
  <c r="I16" i="16"/>
  <c r="H16" i="16"/>
  <c r="C43" i="23" s="1"/>
  <c r="D43" i="23" s="1"/>
  <c r="E16" i="16"/>
  <c r="I15" i="16"/>
  <c r="H15" i="16"/>
  <c r="E15" i="16"/>
  <c r="H14" i="16"/>
  <c r="E14" i="16"/>
  <c r="H13" i="16"/>
  <c r="C30" i="22" s="1"/>
  <c r="E13" i="16"/>
  <c r="I12" i="16"/>
  <c r="H12" i="16"/>
  <c r="C40" i="23" s="1"/>
  <c r="E12" i="16"/>
  <c r="I11" i="16"/>
  <c r="H11" i="16"/>
  <c r="C39" i="23" s="1"/>
  <c r="D39" i="23" s="1"/>
  <c r="E11" i="16"/>
  <c r="H10" i="16"/>
  <c r="I10" i="16" s="1"/>
  <c r="E10" i="16"/>
  <c r="H9" i="16"/>
  <c r="I9" i="16" s="1"/>
  <c r="E9" i="16"/>
  <c r="I8" i="16"/>
  <c r="H8" i="16"/>
  <c r="E8" i="16"/>
  <c r="I7" i="16"/>
  <c r="H7" i="16"/>
  <c r="E7" i="16"/>
  <c r="H54" i="15"/>
  <c r="I54" i="15" s="1"/>
  <c r="E54" i="15"/>
  <c r="H53" i="15"/>
  <c r="I53" i="15" s="1"/>
  <c r="E53" i="15"/>
  <c r="I52" i="15"/>
  <c r="H52" i="15"/>
  <c r="C35" i="23" s="1"/>
  <c r="D35" i="23" s="1"/>
  <c r="E52" i="15"/>
  <c r="I51" i="15"/>
  <c r="H51" i="15"/>
  <c r="E51" i="15"/>
  <c r="H50" i="15"/>
  <c r="I50" i="15" s="1"/>
  <c r="E50" i="15"/>
  <c r="H49" i="15"/>
  <c r="I49" i="15" s="1"/>
  <c r="E49" i="15"/>
  <c r="I48" i="15"/>
  <c r="H48" i="15"/>
  <c r="E48" i="15"/>
  <c r="I47" i="15"/>
  <c r="H47" i="15"/>
  <c r="E47" i="15"/>
  <c r="H46" i="15"/>
  <c r="E46" i="15"/>
  <c r="H45" i="15"/>
  <c r="C31" i="23" s="1"/>
  <c r="D31" i="23" s="1"/>
  <c r="E45" i="15"/>
  <c r="I44" i="15"/>
  <c r="H44" i="15"/>
  <c r="E44" i="15"/>
  <c r="I43" i="15"/>
  <c r="H43" i="15"/>
  <c r="E43" i="15"/>
  <c r="H42" i="15"/>
  <c r="E42" i="15"/>
  <c r="H41" i="15"/>
  <c r="I41" i="15" s="1"/>
  <c r="E41" i="15"/>
  <c r="I40" i="15"/>
  <c r="H40" i="15"/>
  <c r="E40" i="15"/>
  <c r="I39" i="15"/>
  <c r="H39" i="15"/>
  <c r="E39" i="15"/>
  <c r="H38" i="15"/>
  <c r="I38" i="15" s="1"/>
  <c r="E38" i="15"/>
  <c r="H37" i="15"/>
  <c r="I37" i="15" s="1"/>
  <c r="E37" i="15"/>
  <c r="I36" i="15"/>
  <c r="H36" i="15"/>
  <c r="C28" i="23" s="1"/>
  <c r="E36" i="15"/>
  <c r="I35" i="15"/>
  <c r="D42" i="22" s="1"/>
  <c r="H35" i="15"/>
  <c r="E35" i="15"/>
  <c r="H34" i="15"/>
  <c r="E34" i="15"/>
  <c r="H33" i="15"/>
  <c r="I33" i="15" s="1"/>
  <c r="E33" i="15"/>
  <c r="I32" i="15"/>
  <c r="H32" i="15"/>
  <c r="E32" i="15"/>
  <c r="I31" i="15"/>
  <c r="H31" i="15"/>
  <c r="E31" i="15"/>
  <c r="H30" i="15"/>
  <c r="E30" i="15"/>
  <c r="H29" i="15"/>
  <c r="C20" i="23" s="1"/>
  <c r="D20" i="23" s="1"/>
  <c r="E29" i="15"/>
  <c r="I28" i="15"/>
  <c r="H28" i="15"/>
  <c r="C19" i="23" s="1"/>
  <c r="D19" i="23" s="1"/>
  <c r="E28" i="15"/>
  <c r="D29" i="22" s="1"/>
  <c r="I27" i="15"/>
  <c r="H27" i="15"/>
  <c r="E27" i="15"/>
  <c r="H26" i="15"/>
  <c r="I26" i="15" s="1"/>
  <c r="E26" i="15"/>
  <c r="H25" i="15"/>
  <c r="I25" i="15" s="1"/>
  <c r="E25" i="15"/>
  <c r="I24" i="15"/>
  <c r="H24" i="15"/>
  <c r="E24" i="15"/>
  <c r="I23" i="15"/>
  <c r="H23" i="15"/>
  <c r="C16" i="23" s="1"/>
  <c r="E23" i="15"/>
  <c r="H22" i="15"/>
  <c r="I22" i="15" s="1"/>
  <c r="E22" i="15"/>
  <c r="H21" i="15"/>
  <c r="E21" i="15"/>
  <c r="I20" i="15"/>
  <c r="H20" i="15"/>
  <c r="E20" i="15"/>
  <c r="I19" i="15"/>
  <c r="H19" i="15"/>
  <c r="E19" i="15"/>
  <c r="H18" i="15"/>
  <c r="I18" i="15" s="1"/>
  <c r="E18" i="15"/>
  <c r="H17" i="15"/>
  <c r="I17" i="15" s="1"/>
  <c r="E17" i="15"/>
  <c r="I16" i="15"/>
  <c r="H16" i="15"/>
  <c r="E16" i="15"/>
  <c r="I15" i="15"/>
  <c r="H15" i="15"/>
  <c r="C11" i="23" s="1"/>
  <c r="D11" i="23" s="1"/>
  <c r="E15" i="15"/>
  <c r="H14" i="15"/>
  <c r="I14" i="15" s="1"/>
  <c r="E14" i="15"/>
  <c r="H13" i="15"/>
  <c r="E13" i="15"/>
  <c r="I12" i="15"/>
  <c r="H12" i="15"/>
  <c r="C18" i="22" s="1"/>
  <c r="E12" i="15"/>
  <c r="D18" i="22" s="1"/>
  <c r="I11" i="15"/>
  <c r="H11" i="15"/>
  <c r="C8" i="23" s="1"/>
  <c r="E11" i="15"/>
  <c r="I10" i="15"/>
  <c r="H10" i="15"/>
  <c r="E10" i="15"/>
  <c r="H9" i="15"/>
  <c r="I9" i="15" s="1"/>
  <c r="E9" i="15"/>
  <c r="I8" i="15"/>
  <c r="H8" i="15"/>
  <c r="E8" i="15"/>
  <c r="I7" i="15"/>
  <c r="H7" i="15"/>
  <c r="E7" i="15"/>
  <c r="M98" i="128" l="1"/>
  <c r="M97" i="128"/>
  <c r="E140" i="114"/>
  <c r="H138" i="114"/>
  <c r="E139" i="114"/>
  <c r="H141" i="114"/>
  <c r="E138" i="114"/>
  <c r="H140" i="114"/>
  <c r="H97" i="116"/>
  <c r="H95" i="116"/>
  <c r="G97" i="116"/>
  <c r="G95" i="116"/>
  <c r="F97" i="116"/>
  <c r="F95" i="116"/>
  <c r="E97" i="116"/>
  <c r="D96" i="116"/>
  <c r="D21" i="132"/>
  <c r="F98" i="128"/>
  <c r="F97" i="128"/>
  <c r="F96" i="128"/>
  <c r="S76" i="116"/>
  <c r="S84" i="116"/>
  <c r="S89" i="116"/>
  <c r="S58" i="116"/>
  <c r="S51" i="116"/>
  <c r="S63" i="116"/>
  <c r="S37" i="116"/>
  <c r="S18" i="116"/>
  <c r="B22" i="116"/>
  <c r="I22" i="116" s="1"/>
  <c r="S43" i="116"/>
  <c r="I23" i="116"/>
  <c r="S31" i="116"/>
  <c r="S8" i="116"/>
  <c r="B11" i="116"/>
  <c r="S26" i="116"/>
  <c r="B25" i="116"/>
  <c r="I25" i="116" s="1"/>
  <c r="D24" i="115"/>
  <c r="F25" i="115"/>
  <c r="F29" i="115"/>
  <c r="F33" i="115"/>
  <c r="F37" i="115"/>
  <c r="F41" i="115"/>
  <c r="F45" i="115"/>
  <c r="F49" i="115"/>
  <c r="F46" i="115"/>
  <c r="F48" i="115"/>
  <c r="D50" i="115"/>
  <c r="F12" i="115"/>
  <c r="F18" i="115"/>
  <c r="F20" i="115"/>
  <c r="F30" i="115"/>
  <c r="F38" i="115"/>
  <c r="F50" i="115"/>
  <c r="F24" i="115"/>
  <c r="F14" i="115"/>
  <c r="D51" i="115"/>
  <c r="F10" i="115"/>
  <c r="F26" i="115"/>
  <c r="F32" i="115"/>
  <c r="F36" i="115"/>
  <c r="F40" i="115"/>
  <c r="F44" i="115"/>
  <c r="F51" i="115"/>
  <c r="F6" i="115"/>
  <c r="F8" i="115"/>
  <c r="F16" i="115"/>
  <c r="F22" i="115"/>
  <c r="F28" i="115"/>
  <c r="F34" i="115"/>
  <c r="F42" i="115"/>
  <c r="D5" i="115"/>
  <c r="D7" i="115"/>
  <c r="D9" i="115"/>
  <c r="D11" i="115"/>
  <c r="D13" i="115"/>
  <c r="D15" i="115"/>
  <c r="D17" i="115"/>
  <c r="D19" i="115"/>
  <c r="D21" i="115"/>
  <c r="D23" i="115"/>
  <c r="D25" i="115"/>
  <c r="D27" i="115"/>
  <c r="D29" i="115"/>
  <c r="D31" i="115"/>
  <c r="D33" i="115"/>
  <c r="D35" i="115"/>
  <c r="D37" i="115"/>
  <c r="D39" i="115"/>
  <c r="D41" i="115"/>
  <c r="D43" i="115"/>
  <c r="D45" i="115"/>
  <c r="D47" i="115"/>
  <c r="F43" i="115"/>
  <c r="F11" i="115"/>
  <c r="F19" i="115"/>
  <c r="F39" i="115"/>
  <c r="F7" i="115"/>
  <c r="F15" i="115"/>
  <c r="F35" i="115"/>
  <c r="D12" i="115"/>
  <c r="F23" i="115"/>
  <c r="F27" i="115"/>
  <c r="F31" i="115"/>
  <c r="F47" i="115"/>
  <c r="D49" i="115"/>
  <c r="D6" i="115"/>
  <c r="D10" i="115"/>
  <c r="D14" i="115"/>
  <c r="D18" i="115"/>
  <c r="D22" i="115"/>
  <c r="D26" i="115"/>
  <c r="D30" i="115"/>
  <c r="D34" i="115"/>
  <c r="D38" i="115"/>
  <c r="D42" i="115"/>
  <c r="D46" i="115"/>
  <c r="D25" i="25"/>
  <c r="E52" i="26" s="1"/>
  <c r="B5" i="26"/>
  <c r="I5" i="26" s="1"/>
  <c r="D15" i="26"/>
  <c r="D53" i="26" s="1"/>
  <c r="I25" i="26"/>
  <c r="I26" i="26"/>
  <c r="D37" i="22"/>
  <c r="C25" i="24"/>
  <c r="D25" i="24" s="1"/>
  <c r="I26" i="16"/>
  <c r="C30" i="24"/>
  <c r="D30" i="24" s="1"/>
  <c r="I10" i="17"/>
  <c r="F16" i="22"/>
  <c r="F18" i="22"/>
  <c r="C21" i="23"/>
  <c r="D21" i="23" s="1"/>
  <c r="I30" i="15"/>
  <c r="C32" i="23"/>
  <c r="D32" i="23" s="1"/>
  <c r="I46" i="15"/>
  <c r="C49" i="23"/>
  <c r="D49" i="23" s="1"/>
  <c r="I14" i="16"/>
  <c r="I30" i="16"/>
  <c r="C27" i="24"/>
  <c r="D27" i="24" s="1"/>
  <c r="C18" i="24"/>
  <c r="D18" i="24" s="1"/>
  <c r="I46" i="16"/>
  <c r="E47" i="17"/>
  <c r="C33" i="24"/>
  <c r="D33" i="24" s="1"/>
  <c r="I14" i="17"/>
  <c r="C36" i="23"/>
  <c r="D36" i="23" s="1"/>
  <c r="I30" i="17"/>
  <c r="F38" i="22"/>
  <c r="I34" i="15"/>
  <c r="C26" i="23"/>
  <c r="D26" i="23" s="1"/>
  <c r="C44" i="23"/>
  <c r="D44" i="23" s="1"/>
  <c r="I18" i="16"/>
  <c r="C12" i="23"/>
  <c r="D12" i="23" s="1"/>
  <c r="I34" i="16"/>
  <c r="C21" i="24"/>
  <c r="D21" i="24" s="1"/>
  <c r="I50" i="16"/>
  <c r="C29" i="22"/>
  <c r="C44" i="24"/>
  <c r="D44" i="24" s="1"/>
  <c r="I34" i="17"/>
  <c r="H46" i="17"/>
  <c r="F25" i="22"/>
  <c r="F22" i="22"/>
  <c r="F23" i="22"/>
  <c r="F24" i="22"/>
  <c r="F29" i="22"/>
  <c r="F31" i="22"/>
  <c r="F28" i="22"/>
  <c r="F30" i="22"/>
  <c r="E48" i="21"/>
  <c r="E46" i="21"/>
  <c r="E47" i="21"/>
  <c r="D24" i="22"/>
  <c r="D19" i="22"/>
  <c r="E49" i="17"/>
  <c r="C15" i="23"/>
  <c r="D15" i="23" s="1"/>
  <c r="I21" i="15"/>
  <c r="D38" i="22"/>
  <c r="D28" i="22"/>
  <c r="C24" i="22"/>
  <c r="C7" i="23"/>
  <c r="D7" i="23" s="1"/>
  <c r="C39" i="22"/>
  <c r="C37" i="22"/>
  <c r="C38" i="22"/>
  <c r="C36" i="22"/>
  <c r="C31" i="22"/>
  <c r="C47" i="23"/>
  <c r="D47" i="23" s="1"/>
  <c r="I22" i="16"/>
  <c r="C12" i="24"/>
  <c r="D12" i="24" s="1"/>
  <c r="I38" i="16"/>
  <c r="C24" i="24"/>
  <c r="D24" i="24" s="1"/>
  <c r="H47" i="17"/>
  <c r="H48" i="17"/>
  <c r="H49" i="17"/>
  <c r="I6" i="17"/>
  <c r="H43" i="17"/>
  <c r="C38" i="24"/>
  <c r="D38" i="24" s="1"/>
  <c r="I22" i="17"/>
  <c r="F19" i="22"/>
  <c r="C19" i="22"/>
  <c r="I13" i="15"/>
  <c r="C25" i="22"/>
  <c r="C10" i="23"/>
  <c r="D10" i="23" s="1"/>
  <c r="C23" i="22"/>
  <c r="E45" i="21"/>
  <c r="D25" i="22"/>
  <c r="I42" i="15"/>
  <c r="C6" i="24"/>
  <c r="D6" i="24" s="1"/>
  <c r="D17" i="66"/>
  <c r="C23" i="24"/>
  <c r="D23" i="24" s="1"/>
  <c r="C37" i="66"/>
  <c r="D37" i="66" s="1"/>
  <c r="D39" i="66"/>
  <c r="D9" i="24"/>
  <c r="G14" i="24"/>
  <c r="G49" i="24" s="1"/>
  <c r="D17" i="22"/>
  <c r="D23" i="22"/>
  <c r="G30" i="22"/>
  <c r="F8" i="23"/>
  <c r="F12" i="23"/>
  <c r="F16" i="23"/>
  <c r="F20" i="23"/>
  <c r="F24" i="23"/>
  <c r="E50" i="24"/>
  <c r="B17" i="66"/>
  <c r="D49" i="96"/>
  <c r="D48" i="96"/>
  <c r="D50" i="96"/>
  <c r="F5" i="24"/>
  <c r="B49" i="24"/>
  <c r="G26" i="24"/>
  <c r="G50" i="24" s="1"/>
  <c r="D28" i="23"/>
  <c r="D40" i="23"/>
  <c r="D5" i="24"/>
  <c r="I33" i="16"/>
  <c r="I49" i="16"/>
  <c r="I9" i="17"/>
  <c r="H41" i="21"/>
  <c r="H48" i="21"/>
  <c r="C16" i="22"/>
  <c r="G18" i="22"/>
  <c r="C22" i="22"/>
  <c r="G24" i="22"/>
  <c r="C28" i="22"/>
  <c r="G42" i="22"/>
  <c r="C39" i="24"/>
  <c r="D39" i="24" s="1"/>
  <c r="B15" i="26"/>
  <c r="I15" i="26" s="1"/>
  <c r="D25" i="66"/>
  <c r="H22" i="25"/>
  <c r="B24" i="26"/>
  <c r="I24" i="26" s="1"/>
  <c r="C41" i="24"/>
  <c r="D41" i="24" s="1"/>
  <c r="D39" i="22"/>
  <c r="D36" i="22"/>
  <c r="D16" i="23"/>
  <c r="D48" i="23"/>
  <c r="D13" i="24"/>
  <c r="C24" i="23"/>
  <c r="D24" i="23" s="1"/>
  <c r="G49" i="23"/>
  <c r="G27" i="24"/>
  <c r="D16" i="22"/>
  <c r="F17" i="22"/>
  <c r="D22" i="22"/>
  <c r="G29" i="22"/>
  <c r="D51" i="26"/>
  <c r="D52" i="26"/>
  <c r="B12" i="66"/>
  <c r="D12" i="66" s="1"/>
  <c r="D13" i="66"/>
  <c r="C41" i="23"/>
  <c r="D41" i="23" s="1"/>
  <c r="C26" i="24"/>
  <c r="D26" i="24" s="1"/>
  <c r="B50" i="24"/>
  <c r="E23" i="25"/>
  <c r="H23" i="25" s="1"/>
  <c r="B25" i="25"/>
  <c r="G51" i="26"/>
  <c r="G52" i="26"/>
  <c r="G53" i="26"/>
  <c r="H51" i="26"/>
  <c r="H52" i="26"/>
  <c r="H53" i="26"/>
  <c r="C23" i="65"/>
  <c r="D23" i="65" s="1"/>
  <c r="D24" i="65"/>
  <c r="D42" i="24"/>
  <c r="D31" i="22"/>
  <c r="I29" i="15"/>
  <c r="I45" i="15"/>
  <c r="C23" i="23"/>
  <c r="D23" i="23" s="1"/>
  <c r="I13" i="16"/>
  <c r="I45" i="16"/>
  <c r="I21" i="17"/>
  <c r="I37" i="17"/>
  <c r="F36" i="22"/>
  <c r="F37" i="22"/>
  <c r="H46" i="21"/>
  <c r="G16" i="22"/>
  <c r="G22" i="22"/>
  <c r="G28" i="22"/>
  <c r="D30" i="22"/>
  <c r="G31" i="22"/>
  <c r="F39" i="22"/>
  <c r="F5" i="23"/>
  <c r="F9" i="23"/>
  <c r="F13" i="23"/>
  <c r="F17" i="23"/>
  <c r="F21" i="23"/>
  <c r="F25" i="23"/>
  <c r="F29" i="23"/>
  <c r="F8" i="24"/>
  <c r="B51" i="24"/>
  <c r="F50" i="24" s="1"/>
  <c r="H11" i="25"/>
  <c r="D9" i="65"/>
  <c r="D48" i="65"/>
  <c r="D20" i="66"/>
  <c r="O49" i="71"/>
  <c r="P5" i="71"/>
  <c r="P49" i="71" s="1"/>
  <c r="O50" i="71"/>
  <c r="D8" i="23"/>
  <c r="C27" i="23"/>
  <c r="D27" i="23" s="1"/>
  <c r="C42" i="22"/>
  <c r="C16" i="24"/>
  <c r="D16" i="24" s="1"/>
  <c r="G37" i="22"/>
  <c r="G38" i="22"/>
  <c r="G26" i="23"/>
  <c r="G39" i="22"/>
  <c r="G7" i="23"/>
  <c r="G51" i="24" s="1"/>
  <c r="E51" i="26"/>
  <c r="F40" i="26"/>
  <c r="F52" i="26" s="1"/>
  <c r="F52" i="60"/>
  <c r="F51" i="60"/>
  <c r="P49" i="72"/>
  <c r="F53" i="60"/>
  <c r="H52" i="62"/>
  <c r="I11" i="116" l="1"/>
  <c r="B97" i="116"/>
  <c r="B95" i="116"/>
  <c r="B96" i="116"/>
  <c r="F51" i="26"/>
  <c r="H25" i="25"/>
  <c r="E53" i="26"/>
  <c r="B51" i="26"/>
  <c r="F53" i="26"/>
  <c r="I40" i="26"/>
  <c r="I53" i="26" s="1"/>
  <c r="C50" i="24"/>
  <c r="D49" i="24"/>
  <c r="F49" i="24"/>
  <c r="I48" i="17"/>
  <c r="I49" i="17"/>
  <c r="I47" i="17"/>
  <c r="B53" i="26"/>
  <c r="B52" i="26"/>
  <c r="C10" i="67"/>
  <c r="C49" i="24"/>
  <c r="I46" i="17"/>
  <c r="C51" i="24"/>
  <c r="D50" i="24" s="1"/>
  <c r="I51" i="26"/>
  <c r="I95" i="116" l="1"/>
  <c r="I96" i="116"/>
  <c r="I97" i="116"/>
  <c r="I52" i="26"/>
  <c r="C11" i="67"/>
  <c r="H11" i="1" l="1"/>
  <c r="G11" i="1"/>
  <c r="F11" i="1"/>
  <c r="H10" i="1"/>
  <c r="G10" i="1"/>
  <c r="F10" i="1"/>
  <c r="H9" i="1"/>
  <c r="G9" i="1"/>
  <c r="F9" i="1"/>
  <c r="H8" i="1"/>
  <c r="G8" i="1"/>
  <c r="F8" i="1"/>
  <c r="H7" i="1"/>
  <c r="F7" i="1"/>
  <c r="B7" i="1" l="1"/>
  <c r="E11" i="1" l="1"/>
  <c r="E10" i="1"/>
  <c r="E9" i="1"/>
  <c r="E8" i="1"/>
  <c r="B11" i="1"/>
  <c r="B10" i="1"/>
  <c r="B9" i="1"/>
  <c r="B8" i="1"/>
  <c r="E7" i="1"/>
  <c r="C7" i="1" l="1"/>
  <c r="C9" i="1"/>
  <c r="C8" i="1"/>
  <c r="C11" i="1" l="1"/>
  <c r="C10" i="1"/>
  <c r="D9" i="1"/>
  <c r="D8" i="1" l="1"/>
  <c r="D10" i="1"/>
  <c r="D11" i="1"/>
</calcChain>
</file>

<file path=xl/sharedStrings.xml><?xml version="1.0" encoding="utf-8"?>
<sst xmlns="http://schemas.openxmlformats.org/spreadsheetml/2006/main" count="10573" uniqueCount="987">
  <si>
    <t>TABLE 1 - EXPENDITURE AND SUBSIDY</t>
  </si>
  <si>
    <t>SUMMARY</t>
  </si>
  <si>
    <t>Population 2021</t>
  </si>
  <si>
    <t>Expenditure 2021–22 *</t>
  </si>
  <si>
    <t>per capita</t>
  </si>
  <si>
    <t>Total Funding 2021–22^</t>
  </si>
  <si>
    <t>Expenditure Voted 2022–23 **</t>
  </si>
  <si>
    <t>Total Funding 2022–23^</t>
  </si>
  <si>
    <t>$</t>
  </si>
  <si>
    <t>NSW TOTAL</t>
  </si>
  <si>
    <t>NSW Average</t>
  </si>
  <si>
    <t>NSW Median</t>
  </si>
  <si>
    <t>NSW Max</t>
  </si>
  <si>
    <t>NSW Min</t>
  </si>
  <si>
    <t xml:space="preserve">* Expenditure 2021–22 includes capital and recurrent expenditure as well as all State Government monies. </t>
  </si>
  <si>
    <t>** Expenditure Voted 2022–23 excludes State Government monies.</t>
  </si>
  <si>
    <t>^ Total Funding for 2021–22 and 2022–23 includes Subsidy and Local Priority Grant.</t>
  </si>
  <si>
    <t>Councils are grouped into categories according to the Australian Classification of Local Government</t>
  </si>
  <si>
    <t>ACLG Abrev.</t>
  </si>
  <si>
    <t>Operating Expenditure</t>
  </si>
  <si>
    <t>Capital Expenditure</t>
  </si>
  <si>
    <t>Total Expenditure 2021–22</t>
  </si>
  <si>
    <t xml:space="preserve">Total Funding 2021–22* </t>
  </si>
  <si>
    <t>URM</t>
  </si>
  <si>
    <t>Albury</t>
  </si>
  <si>
    <t>URS</t>
  </si>
  <si>
    <t xml:space="preserve">Armidale Regional </t>
  </si>
  <si>
    <t>Ballina</t>
  </si>
  <si>
    <t>RAM</t>
  </si>
  <si>
    <t>Balranald</t>
  </si>
  <si>
    <t>Bathurst</t>
  </si>
  <si>
    <t>UDV</t>
  </si>
  <si>
    <t>Bayside</t>
  </si>
  <si>
    <t>Bega Valley</t>
  </si>
  <si>
    <t>RAV</t>
  </si>
  <si>
    <t>Bellingen</t>
  </si>
  <si>
    <t>RAL</t>
  </si>
  <si>
    <t>Berrigan</t>
  </si>
  <si>
    <t>Blacktown</t>
  </si>
  <si>
    <t xml:space="preserve">Bland </t>
  </si>
  <si>
    <t>Blayney</t>
  </si>
  <si>
    <t>UFL</t>
  </si>
  <si>
    <t>Blue Mountains</t>
  </si>
  <si>
    <t>Bogan</t>
  </si>
  <si>
    <t>Bourke</t>
  </si>
  <si>
    <t>RAS</t>
  </si>
  <si>
    <t>Brewarrina</t>
  </si>
  <si>
    <t>Broken Hill</t>
  </si>
  <si>
    <t>UDM</t>
  </si>
  <si>
    <t>Burwood</t>
  </si>
  <si>
    <t>Byron</t>
  </si>
  <si>
    <t>Cabonne</t>
  </si>
  <si>
    <t>Camden</t>
  </si>
  <si>
    <t>UFV</t>
  </si>
  <si>
    <t>Campbelltown</t>
  </si>
  <si>
    <t>UDL</t>
  </si>
  <si>
    <t>Canada Bay</t>
  </si>
  <si>
    <t>Canterbury-Bankstown</t>
  </si>
  <si>
    <t>Carrathool</t>
  </si>
  <si>
    <t>Central Coast</t>
  </si>
  <si>
    <t>Cessnock</t>
  </si>
  <si>
    <t>Clarence Valley</t>
  </si>
  <si>
    <t>RTL</t>
  </si>
  <si>
    <t>Cobar</t>
  </si>
  <si>
    <t>URL</t>
  </si>
  <si>
    <t>Coffs Harbour</t>
  </si>
  <si>
    <t>Coolamon</t>
  </si>
  <si>
    <t>Coonamble</t>
  </si>
  <si>
    <t>Cootamundra-Gundagai</t>
  </si>
  <si>
    <t>Cowra</t>
  </si>
  <si>
    <t>Cumberland</t>
  </si>
  <si>
    <t>Dubbo Regional</t>
  </si>
  <si>
    <t>Dungog</t>
  </si>
  <si>
    <t>***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</si>
  <si>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</si>
  <si>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</si>
  <si>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</si>
  <si>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</si>
  <si>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</si>
  <si>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</si>
  <si>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</si>
  <si>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 **</t>
  </si>
  <si>
    <t>Goulburn Mulwaree</t>
  </si>
  <si>
    <t>Greater Hume</t>
  </si>
  <si>
    <t>Griffith</t>
  </si>
  <si>
    <t>Gunnedah</t>
  </si>
  <si>
    <t>Gwydir</t>
  </si>
  <si>
    <t>UFM</t>
  </si>
  <si>
    <t>Hawkesbury</t>
  </si>
  <si>
    <t>Hay</t>
  </si>
  <si>
    <t>Hills, The **</t>
  </si>
  <si>
    <t>Hilltops</t>
  </si>
  <si>
    <t>Hornsby</t>
  </si>
  <si>
    <t>UDS</t>
  </si>
  <si>
    <t>Hunters Hill</t>
  </si>
  <si>
    <t>Inner West **</t>
  </si>
  <si>
    <t>Inverell</t>
  </si>
  <si>
    <t>Junee</t>
  </si>
  <si>
    <t>Kempsey</t>
  </si>
  <si>
    <t>Kiama</t>
  </si>
  <si>
    <t>Ku-ring-gai</t>
  </si>
  <si>
    <t>Kyogle</t>
  </si>
  <si>
    <t>Lachlan</t>
  </si>
  <si>
    <t>URV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</si>
  <si>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</si>
  <si>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</si>
  <si>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</si>
  <si>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</si>
  <si>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</si>
  <si>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</si>
  <si>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</si>
  <si>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</si>
  <si>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</si>
  <si>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MidCoast</t>
  </si>
  <si>
    <t>Mid-Western</t>
  </si>
  <si>
    <t>Moree Plains</t>
  </si>
  <si>
    <t>Mosman</t>
  </si>
  <si>
    <t>Murray River ##</t>
  </si>
  <si>
    <t>Murrumbidgee</t>
  </si>
  <si>
    <t>Muswellbrook</t>
  </si>
  <si>
    <t>Nambucca Valley</t>
  </si>
  <si>
    <t>Narrabri</t>
  </si>
  <si>
    <t>Narrandera</t>
  </si>
  <si>
    <t>Narromine</t>
  </si>
  <si>
    <t>Newcastle</t>
  </si>
  <si>
    <t>North Sydney</t>
  </si>
  <si>
    <t>Northern Beaches</t>
  </si>
  <si>
    <t xml:space="preserve">Oberon </t>
  </si>
  <si>
    <t>Orange</t>
  </si>
  <si>
    <t>Parkes</t>
  </si>
  <si>
    <t>Parramatta (City of)</t>
  </si>
  <si>
    <t>Penrith</t>
  </si>
  <si>
    <t>Port Macquarie-Hastings</t>
  </si>
  <si>
    <t>Port Stephens</t>
  </si>
  <si>
    <t>Queanbeyan-Palerang</t>
  </si>
  <si>
    <t>Randwick</t>
  </si>
  <si>
    <t>Richmond Valley</t>
  </si>
  <si>
    <t>Ryde</t>
  </si>
  <si>
    <t>Shellharbour</t>
  </si>
  <si>
    <t>Shoalhaven</t>
  </si>
  <si>
    <t>Singleton</t>
  </si>
  <si>
    <t xml:space="preserve">URS </t>
  </si>
  <si>
    <t>Snowy Monaro</t>
  </si>
  <si>
    <t>Snowy Valleys</t>
  </si>
  <si>
    <t>Strathfield</t>
  </si>
  <si>
    <t>Sutherland</t>
  </si>
  <si>
    <t>UCC</t>
  </si>
  <si>
    <t xml:space="preserve">Sydney  </t>
  </si>
  <si>
    <t xml:space="preserve">Tamworth </t>
  </si>
  <si>
    <t>Temora</t>
  </si>
  <si>
    <t>Tenterfield</t>
  </si>
  <si>
    <t>Tweed</t>
  </si>
  <si>
    <t>Upper Hunter</t>
  </si>
  <si>
    <t>Upper Lachlan</t>
  </si>
  <si>
    <t>Uralla</t>
  </si>
  <si>
    <t>Wagga Wagga</t>
  </si>
  <si>
    <t>Walcha</t>
  </si>
  <si>
    <t>Walgett</t>
  </si>
  <si>
    <t>Warren</t>
  </si>
  <si>
    <t>Warrumbungle</t>
  </si>
  <si>
    <t>Waverley</t>
  </si>
  <si>
    <t>Weddin</t>
  </si>
  <si>
    <t>Wentworth</t>
  </si>
  <si>
    <t>Willoughby</t>
  </si>
  <si>
    <t>Wingecarribee</t>
  </si>
  <si>
    <t xml:space="preserve">Wollondilly </t>
  </si>
  <si>
    <t>Wollongong</t>
  </si>
  <si>
    <t>Woollahra</t>
  </si>
  <si>
    <t>Yass Valley **</t>
  </si>
  <si>
    <t>TOTAL</t>
  </si>
  <si>
    <t>Average</t>
  </si>
  <si>
    <t>Median</t>
  </si>
  <si>
    <t>Max</t>
  </si>
  <si>
    <t>Min</t>
  </si>
  <si>
    <t>* Breakdown of total funding available in 2020–21 PLS Statistics</t>
  </si>
  <si>
    <t>** Council does not capitalise library book collection</t>
  </si>
  <si>
    <t xml:space="preserve">*** Includes building expenses  </t>
  </si>
  <si>
    <t xml:space="preserve">## Murray River Council has a cooperative arrangement for the delivery of library services to residents with Swan Hill Regional Library (Vic). </t>
  </si>
  <si>
    <t>This page has been intentionally left blank</t>
  </si>
  <si>
    <t>TABLE 1a - VOTED EXPENDITURE, SUBSIDY AND LOCAL PRIORITY GRANT</t>
  </si>
  <si>
    <t>Voted expenditure is for July 2022 to June 2023</t>
  </si>
  <si>
    <t>Total Expenditure Voted 2022–23</t>
  </si>
  <si>
    <t>Subsidy 2022–23</t>
  </si>
  <si>
    <t>Local Priority Grant 2022–23</t>
  </si>
  <si>
    <t>Total Funding 2022–23</t>
  </si>
  <si>
    <t>Armidale Regional</t>
  </si>
  <si>
    <t>Broken Hill *</t>
  </si>
  <si>
    <t>Glen Innes Severn</t>
  </si>
  <si>
    <t xml:space="preserve">Hills, The </t>
  </si>
  <si>
    <t>Inner West</t>
  </si>
  <si>
    <t>Murray River</t>
  </si>
  <si>
    <t>Oberon</t>
  </si>
  <si>
    <t>Wollondilly</t>
  </si>
  <si>
    <t>Yass Valley</t>
  </si>
  <si>
    <t>Total</t>
  </si>
  <si>
    <t>* $12m allocated to new library building</t>
  </si>
  <si>
    <t>TABLE 1b - EXPENDITURE and SUBSIDY: BY COUNCILS</t>
  </si>
  <si>
    <t>SUMMARIES</t>
  </si>
  <si>
    <t>Councils are grouped into categories developed by the NSW Local Government Grants Commission</t>
  </si>
  <si>
    <t>Total Funding 2022–23 *</t>
  </si>
  <si>
    <t>URBAN</t>
  </si>
  <si>
    <t>Cat. UCC: Capital City</t>
  </si>
  <si>
    <t>Cat. UDS, UDM, UDL, UDV: Metropolitan Developed</t>
  </si>
  <si>
    <t>Cat. URS, URM, URL, URV: Regional Town/City</t>
  </si>
  <si>
    <t>Cat. UFS, UFM, UFL, UFV: Fringe</t>
  </si>
  <si>
    <t>RURAL</t>
  </si>
  <si>
    <t>Cat. RAS, RAM, RAL, RAV: Agricultural</t>
  </si>
  <si>
    <t>Cat. RTX, RTS, RTM, RTL: Remote</t>
  </si>
  <si>
    <t>* Includes Subsidy, Local Priority Grant and Additional funds where applicable.</t>
  </si>
  <si>
    <t>TABLE 1c - EXPENDITURE and SUBSIDY: BY LIBRARY SERVICE</t>
  </si>
  <si>
    <t>Voted Expenditure 2022–23</t>
  </si>
  <si>
    <t>Total Funding 2022–2023*</t>
  </si>
  <si>
    <t xml:space="preserve">   $</t>
  </si>
  <si>
    <t xml:space="preserve">  $</t>
  </si>
  <si>
    <t xml:space="preserve">Bathurst </t>
  </si>
  <si>
    <t>Big Sky</t>
  </si>
  <si>
    <t xml:space="preserve">Blacktown  </t>
  </si>
  <si>
    <t xml:space="preserve">Blue Mountains  </t>
  </si>
  <si>
    <t xml:space="preserve">Broken Hill  </t>
  </si>
  <si>
    <t xml:space="preserve">Campbelltown  </t>
  </si>
  <si>
    <t xml:space="preserve">Canterbury-Bankstown  </t>
  </si>
  <si>
    <t xml:space="preserve">Central Northern  </t>
  </si>
  <si>
    <t>Central West</t>
  </si>
  <si>
    <t xml:space="preserve">Cessnock  </t>
  </si>
  <si>
    <t xml:space="preserve">Clarence </t>
  </si>
  <si>
    <t xml:space="preserve">Goulburn Mulwaree </t>
  </si>
  <si>
    <t>Grenfell</t>
  </si>
  <si>
    <t>Hills, The</t>
  </si>
  <si>
    <t>Ku-Ring-Gai</t>
  </si>
  <si>
    <t>Macquarie</t>
  </si>
  <si>
    <t>North Western</t>
  </si>
  <si>
    <t>Queanbeyan Palerang</t>
  </si>
  <si>
    <t>Richmond-Tweed</t>
  </si>
  <si>
    <t>Richmond-Upper Clarence</t>
  </si>
  <si>
    <t xml:space="preserve">Riverina </t>
  </si>
  <si>
    <t xml:space="preserve">Sydney </t>
  </si>
  <si>
    <t>Upper Hunter Shire</t>
  </si>
  <si>
    <t>Western Riverina</t>
  </si>
  <si>
    <t xml:space="preserve">Yass Valley </t>
  </si>
  <si>
    <t>NSW Total</t>
  </si>
  <si>
    <t>* Includes Subsidy and Local Priority Grant payments.</t>
  </si>
  <si>
    <t xml:space="preserve"> </t>
  </si>
  <si>
    <t>TABLE 1d - EXPENDITURE ON LIBRARY MATERIAL: BY LIBRARY SERVICE</t>
  </si>
  <si>
    <t>Library Materials-Print Resources (Capital)</t>
  </si>
  <si>
    <t>Library Materials-Non-Print Resources (Capital)</t>
  </si>
  <si>
    <t>Periodicals, newspaper, journal &amp; magazine expenses</t>
  </si>
  <si>
    <t>Non-Book Resources</t>
  </si>
  <si>
    <t>Licensed Access to Electronic Resources - Databases</t>
  </si>
  <si>
    <t>Licensed Access to Electronic Resources - Ebook &amp; downloadable audio books</t>
  </si>
  <si>
    <t>BIG SKY LIBRARIES (R)</t>
  </si>
  <si>
    <t xml:space="preserve">MOREE PLAINS </t>
  </si>
  <si>
    <t xml:space="preserve">BREWARRINA </t>
  </si>
  <si>
    <t xml:space="preserve">WALGETT </t>
  </si>
  <si>
    <t>CENTRAL NORTHERN (R)</t>
  </si>
  <si>
    <t xml:space="preserve">TAMWORTH REGIONAL </t>
  </si>
  <si>
    <t>GWYDIR</t>
  </si>
  <si>
    <t>LIVERPOOL PLAINS</t>
  </si>
  <si>
    <t xml:space="preserve">NARRABRI </t>
  </si>
  <si>
    <t xml:space="preserve">URALLA </t>
  </si>
  <si>
    <t xml:space="preserve">WALCHA </t>
  </si>
  <si>
    <t>CENTRAL WEST (R)</t>
  </si>
  <si>
    <t xml:space="preserve">ORANGE </t>
  </si>
  <si>
    <t xml:space="preserve">BLAYNEY </t>
  </si>
  <si>
    <t xml:space="preserve">CABONNE </t>
  </si>
  <si>
    <t xml:space="preserve">COWRA </t>
  </si>
  <si>
    <t xml:space="preserve">FORBES </t>
  </si>
  <si>
    <t>CLARENCE  (R)</t>
  </si>
  <si>
    <t>CLARENCE VALLEY</t>
  </si>
  <si>
    <t xml:space="preserve">BELLINGEN </t>
  </si>
  <si>
    <t xml:space="preserve">Glen Innes Severn </t>
  </si>
  <si>
    <t>MACQUARIE (R)</t>
  </si>
  <si>
    <t xml:space="preserve">DUBBO </t>
  </si>
  <si>
    <t xml:space="preserve">NARROMINE </t>
  </si>
  <si>
    <t>WARRUMBUNGLE</t>
  </si>
  <si>
    <t>NEWCASTLE (R)  **</t>
  </si>
  <si>
    <t xml:space="preserve">NEWCASTLE </t>
  </si>
  <si>
    <t xml:space="preserve">DUNGOG </t>
  </si>
  <si>
    <t xml:space="preserve">PORT STEPHENS </t>
  </si>
  <si>
    <t>Kempsey **</t>
  </si>
  <si>
    <t>NORTH WESTERN (R)</t>
  </si>
  <si>
    <t xml:space="preserve">WARREN </t>
  </si>
  <si>
    <t xml:space="preserve">BOGAN </t>
  </si>
  <si>
    <t xml:space="preserve">COONAMBLE </t>
  </si>
  <si>
    <t xml:space="preserve">GILGANDRA </t>
  </si>
  <si>
    <t>RICHMOND-TWEED (R)</t>
  </si>
  <si>
    <t xml:space="preserve">LISMORE </t>
  </si>
  <si>
    <t xml:space="preserve">BALLINA </t>
  </si>
  <si>
    <t xml:space="preserve">BYRON </t>
  </si>
  <si>
    <t xml:space="preserve">Murray River ## </t>
  </si>
  <si>
    <t>*</t>
  </si>
  <si>
    <t xml:space="preserve">TWEED </t>
  </si>
  <si>
    <t>RICHMOND-UPPER CLARENCE (R )</t>
  </si>
  <si>
    <t>RICHMOND VALLEY</t>
  </si>
  <si>
    <t xml:space="preserve">KYOGLE </t>
  </si>
  <si>
    <t>RIVERINA (R)</t>
  </si>
  <si>
    <t xml:space="preserve">WAGGA WAGGA </t>
  </si>
  <si>
    <t>BLAND</t>
  </si>
  <si>
    <t xml:space="preserve">COOLAMON </t>
  </si>
  <si>
    <t>COOTAMUNDRA-GUNDAGAI</t>
  </si>
  <si>
    <t>FEDERATION</t>
  </si>
  <si>
    <t>**</t>
  </si>
  <si>
    <t xml:space="preserve">GREATER HUME </t>
  </si>
  <si>
    <t>JUNEE</t>
  </si>
  <si>
    <t xml:space="preserve">LOCKHART </t>
  </si>
  <si>
    <t>SNOWY VALLEYS</t>
  </si>
  <si>
    <t xml:space="preserve">TEMORA </t>
  </si>
  <si>
    <t>WESTERN RIVERINA (R)</t>
  </si>
  <si>
    <t xml:space="preserve">GRIFFITH </t>
  </si>
  <si>
    <t xml:space="preserve">CARRATHOOL </t>
  </si>
  <si>
    <t xml:space="preserve">HAY </t>
  </si>
  <si>
    <t xml:space="preserve">MURRUMBIDGEE </t>
  </si>
  <si>
    <t xml:space="preserve">NARRANDERA </t>
  </si>
  <si>
    <t>LANE COVE (J)</t>
  </si>
  <si>
    <t xml:space="preserve">LANE COVE </t>
  </si>
  <si>
    <t xml:space="preserve">HUNTERS HILL </t>
  </si>
  <si>
    <t>## Murray River Council has a cooperative arrangement for the delivery of library services to residents with Swan Hill Regional Library (Vic).</t>
  </si>
  <si>
    <t>* Murray River contributes $15,500 book usage fee to Swan Hill Library. This is not included in their print resources expenditure.</t>
  </si>
  <si>
    <t>** Richmond-Tweed $417,000 towards disposal of assets due to flood damage. Figure not included in table.</t>
  </si>
  <si>
    <t>** Use form B data for the calculation as this is the overaching report that includes expenditure incurred in the Joint Library Scheme for Dungog and Port Stephens Councils.</t>
  </si>
  <si>
    <t>** Contribution to Mid-North Coast Co-op from operating expenses $56,078 for book resources and $34,421.95 for digital subscriptions</t>
  </si>
  <si>
    <t>TABLE 2 - CIRCULATION JULY 2021 TO JUNE 2022</t>
  </si>
  <si>
    <t xml:space="preserve">Albury </t>
  </si>
  <si>
    <t>Central Northern</t>
  </si>
  <si>
    <t>Clarence</t>
  </si>
  <si>
    <t>Midcoast</t>
  </si>
  <si>
    <t>Riverina</t>
  </si>
  <si>
    <t>Sydney</t>
  </si>
  <si>
    <t>TABLE 2a - CIRCULATION BREAKDOWN BY FORMAT JULY 2021 - JUNE 2022</t>
  </si>
  <si>
    <r>
      <rPr>
        <b/>
        <sz val="9"/>
        <rFont val="Arial"/>
        <family val="2"/>
      </rPr>
      <t xml:space="preserve">Books                    </t>
    </r>
    <r>
      <rPr>
        <b/>
        <i/>
        <sz val="8"/>
        <rFont val="Arial"/>
        <family val="2"/>
      </rPr>
      <t xml:space="preserve"> (incl. E Book Stock)</t>
    </r>
  </si>
  <si>
    <r>
      <rPr>
        <b/>
        <sz val="9"/>
        <rFont val="Arial"/>
        <family val="2"/>
      </rPr>
      <t xml:space="preserve">Non-Books             </t>
    </r>
    <r>
      <rPr>
        <b/>
        <i/>
        <sz val="9"/>
        <rFont val="Arial"/>
        <family val="2"/>
      </rPr>
      <t xml:space="preserve"> </t>
    </r>
    <r>
      <rPr>
        <b/>
        <i/>
        <sz val="8"/>
        <rFont val="Arial"/>
        <family val="2"/>
      </rPr>
      <t>(incl. E Audio downloads &amp; Digital music)</t>
    </r>
  </si>
  <si>
    <r>
      <rPr>
        <b/>
        <sz val="9"/>
        <rFont val="Arial"/>
        <family val="2"/>
      </rPr>
      <t xml:space="preserve">Serials                     </t>
    </r>
    <r>
      <rPr>
        <b/>
        <i/>
        <sz val="9"/>
        <rFont val="Arial"/>
        <family val="2"/>
      </rPr>
      <t xml:space="preserve"> </t>
    </r>
    <r>
      <rPr>
        <b/>
        <i/>
        <sz val="8"/>
        <rFont val="Arial"/>
        <family val="2"/>
      </rPr>
      <t>(incl. E Journal downloads)</t>
    </r>
  </si>
  <si>
    <r>
      <rPr>
        <b/>
        <sz val="9"/>
        <rFont val="Arial"/>
        <family val="2"/>
      </rPr>
      <t xml:space="preserve">Separate Collections             </t>
    </r>
    <r>
      <rPr>
        <b/>
        <i/>
        <sz val="8"/>
        <rFont val="Arial"/>
        <family val="2"/>
      </rPr>
      <t xml:space="preserve"> (incl. Online collections - E Books, Digital Music, E Audio &amp; E Journals)</t>
    </r>
  </si>
  <si>
    <t>Nambucca</t>
  </si>
  <si>
    <t>TABLE 2b - CIRCULATION: BOOKS BY CATEGORY JULY 2021 - JUNE 2022</t>
  </si>
  <si>
    <t xml:space="preserve">Adult Non Fiction </t>
  </si>
  <si>
    <t xml:space="preserve">Adult Fiction </t>
  </si>
  <si>
    <t xml:space="preserve">Young Adult Non Fiction </t>
  </si>
  <si>
    <t xml:space="preserve">Young Adult Fiction </t>
  </si>
  <si>
    <t xml:space="preserve">Junior Non Fiction </t>
  </si>
  <si>
    <t xml:space="preserve">Junior Fiction </t>
  </si>
  <si>
    <t xml:space="preserve">Picture Easy Non Fiction </t>
  </si>
  <si>
    <t xml:space="preserve">Picture Easy Fiction </t>
  </si>
  <si>
    <t xml:space="preserve">E Books </t>
  </si>
  <si>
    <t>TABLE 2c - CIRCULATION OF NON-BOOK MATERIALS JULY 2021 - JUNE 2022</t>
  </si>
  <si>
    <t>Audio Books: spoken word CD's, mp3 and cassettes</t>
  </si>
  <si>
    <t>E Audio Book downloads</t>
  </si>
  <si>
    <t>Language  learning kits</t>
  </si>
  <si>
    <t>Music  Recordings</t>
  </si>
  <si>
    <t>Digital Music downloads</t>
  </si>
  <si>
    <t>CDROMs</t>
  </si>
  <si>
    <t>DVDs, Video &amp; Film</t>
  </si>
  <si>
    <t>Computer Games</t>
  </si>
  <si>
    <t>Toys and Games</t>
  </si>
  <si>
    <t>Sheet Music</t>
  </si>
  <si>
    <t xml:space="preserve">Other Non Book </t>
  </si>
  <si>
    <t>TABLE 2d - CIRCULATION OF SEPARATE COLLECTIONS JULY 2021 - JUNE 2022</t>
  </si>
  <si>
    <t xml:space="preserve">ESL Literacy </t>
  </si>
  <si>
    <t xml:space="preserve">Large Print </t>
  </si>
  <si>
    <t>Community Languages</t>
  </si>
  <si>
    <t xml:space="preserve">Family History </t>
  </si>
  <si>
    <t xml:space="preserve">Local Studies </t>
  </si>
  <si>
    <t xml:space="preserve">Home Library Service </t>
  </si>
  <si>
    <t xml:space="preserve">Graphic Novels </t>
  </si>
  <si>
    <t>Online Collections *</t>
  </si>
  <si>
    <t>* Online Collections include E Books, Digital Music, E Audio &amp; E Journals</t>
  </si>
  <si>
    <t>TABLE 2e - CIRCULATION BY COUNCIL JULY 2021 - JUNE 2022</t>
  </si>
  <si>
    <t>(as previously reported by Department of Local Government)</t>
  </si>
  <si>
    <t>Population</t>
  </si>
  <si>
    <t>Circulation</t>
  </si>
  <si>
    <t>Per capita</t>
  </si>
  <si>
    <t>TABLE 3 - TOTAL STOCK AS AT JUNE 2022</t>
  </si>
  <si>
    <t xml:space="preserve">Lending </t>
  </si>
  <si>
    <t xml:space="preserve">Non Lending </t>
  </si>
  <si>
    <t xml:space="preserve">Total </t>
  </si>
  <si>
    <t>Lending</t>
  </si>
  <si>
    <t>Non-lending</t>
  </si>
  <si>
    <t>TABLE 3a - TOTAL BOOK STOCK AS AT JUNE 2022</t>
  </si>
  <si>
    <t xml:space="preserve"> Adult Non Fiction </t>
  </si>
  <si>
    <t xml:space="preserve"> Adult Fiction </t>
  </si>
  <si>
    <t xml:space="preserve"> Young Adult Non Fiction </t>
  </si>
  <si>
    <t xml:space="preserve"> Young Adult Fiction </t>
  </si>
  <si>
    <t xml:space="preserve"> Picture Easy Fiction </t>
  </si>
  <si>
    <t xml:space="preserve">E Books* </t>
  </si>
  <si>
    <t>Total Book Stock</t>
  </si>
  <si>
    <t>*The number of 'E Books as part of a consortia' is calculated by dividing E Book titles within the consortia by the number of consortia members.</t>
  </si>
  <si>
    <t>*In previous years NSW.net statistics were included in these figures. From 2016-17 these figures are reported in the NSW.net highlights.</t>
  </si>
  <si>
    <t>Adult Fiction</t>
  </si>
  <si>
    <t xml:space="preserve"> Junior Non Fiction </t>
  </si>
  <si>
    <t xml:space="preserve"> Junior Fiction </t>
  </si>
  <si>
    <t xml:space="preserve"> Picture Easy Non Fiction </t>
  </si>
  <si>
    <t>E Books*</t>
  </si>
  <si>
    <t>TABLE 3b - TOTAL OF NON-BOOK MATERIAL AS AT JUNE 2022</t>
  </si>
  <si>
    <t>E Audio Books</t>
  </si>
  <si>
    <t>Language Learning Kits</t>
  </si>
  <si>
    <t>Pictures Including Photographs</t>
  </si>
  <si>
    <t>Music Recordings</t>
  </si>
  <si>
    <t xml:space="preserve"> CD ROMs</t>
  </si>
  <si>
    <t>DVDs, Video and Film *</t>
  </si>
  <si>
    <t xml:space="preserve"> Toys and Games</t>
  </si>
  <si>
    <t xml:space="preserve"> Sheet Music</t>
  </si>
  <si>
    <t xml:space="preserve"> Other Items</t>
  </si>
  <si>
    <t>Total Non Book Materials</t>
  </si>
  <si>
    <t>* In previous years NSW.net statistics were included in these figures. From 2016-17 these figures are reported in the</t>
  </si>
  <si>
    <t xml:space="preserve"> NSW.net highlights.</t>
  </si>
  <si>
    <t>TABLE 3c - TOTAL SERIALS AS AT JUNE 2022</t>
  </si>
  <si>
    <t>Adult Periodicals</t>
  </si>
  <si>
    <t>YA Periodicals</t>
  </si>
  <si>
    <t>Junior Periodicals</t>
  </si>
  <si>
    <t>Total Periodicals</t>
  </si>
  <si>
    <t>Total Newspapers</t>
  </si>
  <si>
    <t>Total Online Serials *</t>
  </si>
  <si>
    <t>Total Serials</t>
  </si>
  <si>
    <t>Note: This table provides data on the no. of serial subscriptions only</t>
  </si>
  <si>
    <t xml:space="preserve">* In previous years, NSW.net statistics were included in these figures. </t>
  </si>
  <si>
    <t>TABLE 3d - SEPARATE COLLECTIONS AS AT JUNE 2022</t>
  </si>
  <si>
    <t>Ref'ce</t>
  </si>
  <si>
    <t>ESL/Literacy</t>
  </si>
  <si>
    <t>Large Print</t>
  </si>
  <si>
    <t>Family History</t>
  </si>
  <si>
    <t xml:space="preserve"> Local Studies</t>
  </si>
  <si>
    <t xml:space="preserve"> Home Lib. Service</t>
  </si>
  <si>
    <t>Graphic Novels</t>
  </si>
  <si>
    <r>
      <t xml:space="preserve">Online Collections** </t>
    </r>
    <r>
      <rPr>
        <b/>
        <sz val="8"/>
        <rFont val="Arial"/>
        <family val="2"/>
      </rPr>
      <t xml:space="preserve"> </t>
    </r>
  </si>
  <si>
    <t xml:space="preserve">** Online Collections includes  E Books, Digital Music, E Audio &amp; E Journals. In previous years NSW.net statistics were </t>
  </si>
  <si>
    <t xml:space="preserve">included in these figures. </t>
  </si>
  <si>
    <t>Online Collections **</t>
  </si>
  <si>
    <t>TABLE 3e - ACQUISITIONS AND DISCARDS JULY 2021 - JUNE 2022</t>
  </si>
  <si>
    <t>Purchases</t>
  </si>
  <si>
    <t xml:space="preserve"> Donations</t>
  </si>
  <si>
    <t>Total Items Acquired</t>
  </si>
  <si>
    <t>Total Items Discarded</t>
  </si>
  <si>
    <t>TABLE 4 - REGISTERED MEMBERS JULY 2021 - JUNE 2022</t>
  </si>
  <si>
    <t xml:space="preserve"> Adult (over 65)</t>
  </si>
  <si>
    <t xml:space="preserve"> Adult (under 65)</t>
  </si>
  <si>
    <t xml:space="preserve">Young Adult </t>
  </si>
  <si>
    <t xml:space="preserve"> Junior </t>
  </si>
  <si>
    <t xml:space="preserve"> Community Groups/Institutions </t>
  </si>
  <si>
    <t xml:space="preserve"> Other </t>
  </si>
  <si>
    <t>Total Registered Members</t>
  </si>
  <si>
    <t>Total Non-Resident Members</t>
  </si>
  <si>
    <t>Note: There may be overlaps in age groups eg 0-13, 13-18, 18-60</t>
  </si>
  <si>
    <t>TABLE 4a - NON-RESIDENT AND RESIDENT MEMBERS BY COUNCIL JULY 2021 - JUNE 2022</t>
  </si>
  <si>
    <t>Non-Resident</t>
  </si>
  <si>
    <t>Resident</t>
  </si>
  <si>
    <t>TABLE 5 - SERVICE POINTS AND HOURS OF OPENING AS AT JUNE 2022</t>
  </si>
  <si>
    <t>No. of Libraries (central &amp; branches)</t>
  </si>
  <si>
    <t xml:space="preserve">Libraries opening hours per week  (central &amp; branches) </t>
  </si>
  <si>
    <t>Mobile Libraries*</t>
  </si>
  <si>
    <t>Mobile Library opening hours per week*</t>
  </si>
  <si>
    <t>Libraries (central &amp; branches) and Mobile hours per week</t>
  </si>
  <si>
    <t>Administration/Specialist Service Points</t>
  </si>
  <si>
    <t>Admin./Specialist Service Points hours per week</t>
  </si>
  <si>
    <t>Deposit Stations</t>
  </si>
  <si>
    <t>Deposit Stations hours per week</t>
  </si>
  <si>
    <t>Other Service Outlets</t>
  </si>
  <si>
    <t>Other Service Outlets hours per week</t>
  </si>
  <si>
    <t>Total Admin./Specialist Service Points, Deposit Stations &amp; Other Service Outlets hours per week</t>
  </si>
  <si>
    <t>Woollahra **</t>
  </si>
  <si>
    <t>* Median and Average figure excludes library services who do not have a mobile library</t>
  </si>
  <si>
    <t>**Paddington Branch Library is a joint library service of Sydney and Woollahra, in this table branch and hours are counted in Woollahra</t>
  </si>
  <si>
    <t>TABLE 5a - SERVICE POINTS  AND HOURS OF OPENING AS AT JUNE 2022</t>
  </si>
  <si>
    <t>Note: Median and Average figure excludes library services who do not have a deposit station or service point</t>
  </si>
  <si>
    <t>TABLE 6 - FULL-TIME and PART-TIME LIBRARY STAFF AS AT JUNE 2022</t>
  </si>
  <si>
    <t>Full Time Librarians</t>
  </si>
  <si>
    <t xml:space="preserve"> Full Time Library Technicians</t>
  </si>
  <si>
    <t xml:space="preserve"> Full Time Library Assistants</t>
  </si>
  <si>
    <t>Other Full Time Employees</t>
  </si>
  <si>
    <t>Total no. of Part Time Employees</t>
  </si>
  <si>
    <t>Total no. of Casual Employees</t>
  </si>
  <si>
    <t>Total Staff</t>
  </si>
  <si>
    <t>TABLE 7 - REGIONAL AND JOINT LIBRARY SERVICES</t>
  </si>
  <si>
    <t xml:space="preserve">Regional and Joint Library Services operated by two or more  councils.  </t>
  </si>
  <si>
    <t>The council which administers the service is listed first.</t>
  </si>
  <si>
    <t>Total Expenditure voted</t>
  </si>
  <si>
    <t>Expenditure</t>
  </si>
  <si>
    <t>for 2022–2023</t>
  </si>
  <si>
    <t>BIG SKY (R)</t>
  </si>
  <si>
    <t>DUBBO REGIONAL</t>
  </si>
  <si>
    <t>NEWCASTLE (R)</t>
  </si>
  <si>
    <t xml:space="preserve">RIVERINA (R) </t>
  </si>
  <si>
    <t xml:space="preserve">COOTAMUNDRA-GUNDAGAI </t>
  </si>
  <si>
    <t>LANE COVE</t>
  </si>
  <si>
    <t>TABLE 8 SUMMARY OF COMPARATIVE STATISTICS</t>
  </si>
  <si>
    <t xml:space="preserve">NSW </t>
  </si>
  <si>
    <t>MEDIAN</t>
  </si>
  <si>
    <t>Expenditure per capita</t>
  </si>
  <si>
    <t>Expenditure on salaries per capita</t>
  </si>
  <si>
    <t xml:space="preserve">  </t>
  </si>
  <si>
    <t xml:space="preserve">Expenditure on material per capita </t>
  </si>
  <si>
    <t>Library material</t>
  </si>
  <si>
    <t>Library material per capita</t>
  </si>
  <si>
    <t>Library material average cost</t>
  </si>
  <si>
    <t>% Library mat. purchased in last 5 years</t>
  </si>
  <si>
    <t>Library material % Adult fiction books</t>
  </si>
  <si>
    <t>Adult Periodical titles</t>
  </si>
  <si>
    <t>Acquisitions</t>
  </si>
  <si>
    <t>Acquisitions per capita</t>
  </si>
  <si>
    <t>Discards as % of acquisitions</t>
  </si>
  <si>
    <t>Discards as % of holdings</t>
  </si>
  <si>
    <t>Circulation per capita</t>
  </si>
  <si>
    <t>Turnover of stock (Circulation/holdings)</t>
  </si>
  <si>
    <t>Circulation per staff member</t>
  </si>
  <si>
    <t>Staff</t>
  </si>
  <si>
    <t>Population per staff member</t>
  </si>
  <si>
    <t>Qualified Staff</t>
  </si>
  <si>
    <t>Population per qualified staff member</t>
  </si>
  <si>
    <t>TABLE 9 - POPULATION</t>
  </si>
  <si>
    <t>Population figures are from the estimated resident population of Local Government Areas</t>
  </si>
  <si>
    <t>at 30 June 2021, supplied by the Australian Bureau of Statistics.</t>
  </si>
  <si>
    <t>Upper Hunter-Muswellbrook</t>
  </si>
  <si>
    <t>TABLE 10 - TOTAL EXPENDITURE 2021–22</t>
  </si>
  <si>
    <t>Total actual expenditure for the period July 2021 - June 2022</t>
  </si>
  <si>
    <t>TABLE 10a - EXPENDITURE PER CAPITA 2021–22</t>
  </si>
  <si>
    <t>TABLE 10b - EXPENDITURE ON SALARIES PER CAPITA 2021–22</t>
  </si>
  <si>
    <t xml:space="preserve">Expenditure on </t>
  </si>
  <si>
    <t>Pop 2021</t>
  </si>
  <si>
    <t>Salaries</t>
  </si>
  <si>
    <t>BIG SKY</t>
  </si>
  <si>
    <t xml:space="preserve">Edward River </t>
  </si>
  <si>
    <t>figure same as Newcastle below</t>
  </si>
  <si>
    <t>COOTAMUNDRA -GUNDAGAI</t>
  </si>
  <si>
    <t>TEMORA</t>
  </si>
  <si>
    <t>TABLE 10c - EXPENDITURE ON LIBRARY MATERIAL PER CAPITA 2021–22</t>
  </si>
  <si>
    <t>Library Material</t>
  </si>
  <si>
    <t>Edward River ##</t>
  </si>
  <si>
    <t>Note: See table 1d for breakdown expenditure on library material. Prior to 2009-10 this table excluded licensed access to electronic resources.</t>
  </si>
  <si>
    <t>TABLE 11 - LIBRARY MATERIAL AS AT JUNE 2022</t>
  </si>
  <si>
    <t>Stock figures as at June 2022</t>
  </si>
  <si>
    <t>Parramatta</t>
  </si>
  <si>
    <t>Albury City Libraries</t>
  </si>
  <si>
    <t>TABLE 11a - LIBRARY MATERIAL PER CAPITA 2021–22</t>
  </si>
  <si>
    <t>TABLE 11b - AVERAGE COST OF LIBRARY MATERIAL 2021–22</t>
  </si>
  <si>
    <t>The total expenditure on library materials divided by the no. of acquisitions.</t>
  </si>
  <si>
    <t>NB: includes expenditure on periodicals and donations counted as acquisitions.</t>
  </si>
  <si>
    <t>Note: Prior to 2009-10 this table excluded licensed access to electronic resources.</t>
  </si>
  <si>
    <t>TABLE 11c - AGE OF LIBRARY MATERIAL 2021–22</t>
  </si>
  <si>
    <t>In 2008–09 the methodology used to calculate the age of material was revised to improve accuracy of the data</t>
  </si>
  <si>
    <t>collected in this area. The data presented in Age of Library Material is now based on the number of items</t>
  </si>
  <si>
    <t>purchased in the last 5 years and the last 10 years according to the date the material was acquired by the library</t>
  </si>
  <si>
    <t>as reported by the library’s Library Management System.</t>
  </si>
  <si>
    <t>In previous years the age has been calculated by comparing the total number of items purchased over the last 5</t>
  </si>
  <si>
    <t xml:space="preserve">years and the last 10 years with the total current stock. </t>
  </si>
  <si>
    <t>A calculation of the percentage of library material purchased during:</t>
  </si>
  <si>
    <t>Last 5 years</t>
  </si>
  <si>
    <t>Last 10 years</t>
  </si>
  <si>
    <t>Upper Hunter - Muswellbrook</t>
  </si>
  <si>
    <t>TABLE 12 - ADULT FICTION AS AT JUNE 2022</t>
  </si>
  <si>
    <t>Adult fiction books as a percentage of the total print bookstock collection</t>
  </si>
  <si>
    <t>TABLE 13 - ADULT PERIODICAL TITLES AS AT JUNE 2022</t>
  </si>
  <si>
    <t>This is the no. of hard copy adult periodicals only</t>
  </si>
  <si>
    <t>TABLE 14 - ACQUISITIONS 2021–22</t>
  </si>
  <si>
    <t>No. of items acquired July 2021 - June 2022</t>
  </si>
  <si>
    <t>TABLE 14a- ACQUISITIONS PER CAPITA 2021–22</t>
  </si>
  <si>
    <t>No. of items acquired divided by the population.</t>
  </si>
  <si>
    <t>TABLE 15 - DISCARDS AS % OF ACQUISITIONS 2021–22</t>
  </si>
  <si>
    <t>A comparison of the number of items acquired and discarded.</t>
  </si>
  <si>
    <t>TABLE 15a - DISCARDS AS % OF TOTAL STOCK 2021–22</t>
  </si>
  <si>
    <t>A comparison of the no. of items discarded and total stock</t>
  </si>
  <si>
    <t>TABLE 16 - CIRCULATION OF LIBRARY MATERIALS 2021–22</t>
  </si>
  <si>
    <t>TABLE 16a - CIRCULATION PER CAPITA 2021–22</t>
  </si>
  <si>
    <t>TABLE 16b - TURNOVER OF STOCK 2021–22</t>
  </si>
  <si>
    <t xml:space="preserve">Turnover of stock has been obtained by dividing the total circulation by the </t>
  </si>
  <si>
    <t>total library lending stock to provide indication of stock use.</t>
  </si>
  <si>
    <t>TABLE 16c - CIRCULATION PER STAFF MEMBER 2021–22</t>
  </si>
  <si>
    <t>TABLE 17 - TOTAL STAFF AS AT JUNE 2022</t>
  </si>
  <si>
    <t>Number of staff employed as at June 2022</t>
  </si>
  <si>
    <t>TABLE 17a - POPULATION PER STAFF MEMBER 2021–22</t>
  </si>
  <si>
    <t>TABLE 17b - TOTAL QUALIFIED STAFF AS AT JUNE 2022</t>
  </si>
  <si>
    <t>The no. of staff who are eligible for professional membership of the</t>
  </si>
  <si>
    <t>Australian Library and Information Association (ALIA)</t>
  </si>
  <si>
    <t>TABLE 17c - POPULATION PER QUALIFIED STAFF MEMBER 2021–22</t>
  </si>
  <si>
    <t>TABLE 18 - DOCUMENT DELIVERY 2021–22</t>
  </si>
  <si>
    <t xml:space="preserve">Total ILL requests satisfied by other library services for your clients </t>
  </si>
  <si>
    <t>Total ILL requests satisfied for other library services by your library</t>
  </si>
  <si>
    <t>TABLE 19 - LIBRARY VISITS 2021–22</t>
  </si>
  <si>
    <t>Libraries*</t>
  </si>
  <si>
    <t>Mobiles**</t>
  </si>
  <si>
    <t xml:space="preserve"> How Collected</t>
  </si>
  <si>
    <t>Counters</t>
  </si>
  <si>
    <t>Sampling</t>
  </si>
  <si>
    <t>* Libraries (central &amp; branches)</t>
  </si>
  <si>
    <t>** Median and Average figure is excluding libraries services who do not have a mobile library</t>
  </si>
  <si>
    <t>TABLE 20 - INTERNET ACCESS FOR THE PUBLIC 2021–22</t>
  </si>
  <si>
    <t>No. of Internet Access Terminals</t>
  </si>
  <si>
    <t>No. of Internet Access bookings</t>
  </si>
  <si>
    <t>No. of Wireless Access Bookings</t>
  </si>
  <si>
    <t>Library</t>
  </si>
  <si>
    <t>Amalgamated Library Services</t>
  </si>
  <si>
    <t>Albury-Lib-Hotspot</t>
  </si>
  <si>
    <t>Cobar-Lib-Hotspot</t>
  </si>
  <si>
    <t>Mosman-Lib-Hotspot</t>
  </si>
  <si>
    <t>Warilla-Lib-Hotspot - Shellharbour</t>
  </si>
  <si>
    <t>Lavington-Lib-Hotspot</t>
  </si>
  <si>
    <t>AlbionPark-Lib-Hotspot</t>
  </si>
  <si>
    <t>Botany-Lib-Hotspot</t>
  </si>
  <si>
    <t>Coffs-Lib-Hotspot</t>
  </si>
  <si>
    <t>Nambucca-Lib-Hotspot</t>
  </si>
  <si>
    <t>oakflats-Lib-Hotspot</t>
  </si>
  <si>
    <t>Mascot-Lib-Hotspot</t>
  </si>
  <si>
    <t>Armidale-Lib-Hotspot</t>
  </si>
  <si>
    <t>Toormina-Lib-Hotspot</t>
  </si>
  <si>
    <t>Macksville-Lib-Hotspot</t>
  </si>
  <si>
    <t>shellharbour-Lib-Hotspot</t>
  </si>
  <si>
    <t>Arncliffe-Lib-Hotspot</t>
  </si>
  <si>
    <t>Guyra-Lib-Hotspot</t>
  </si>
  <si>
    <t>Woolgoolga-Lib-Hotspot</t>
  </si>
  <si>
    <t>Bexley-Lib-Hotspot</t>
  </si>
  <si>
    <t>Newcastle-Lib-Hotspot</t>
  </si>
  <si>
    <t>Nowra-Lib-Hotspot - Shoalhaven</t>
  </si>
  <si>
    <t>SansSouci-Lib-Hotspot</t>
  </si>
  <si>
    <t>Bathurst-Lib-Hotspot</t>
  </si>
  <si>
    <t>Moruya-Lib-Hotspot - Eurobodalla</t>
  </si>
  <si>
    <t>Adamston-Lib-Hotspot</t>
  </si>
  <si>
    <t>Milton-Lib-Hotspot</t>
  </si>
  <si>
    <t>BatemansBay-Lib-Hotspot</t>
  </si>
  <si>
    <t>Beresford-Lib-Hotspot</t>
  </si>
  <si>
    <t>SanctuaryPoint-Lib-Hotspot</t>
  </si>
  <si>
    <t>Bega-Lib-Hotspot</t>
  </si>
  <si>
    <t>Narooma-Lib-Hotspot</t>
  </si>
  <si>
    <t>Dungog-Lib-Hotspot</t>
  </si>
  <si>
    <t>Ulladulla-Lib-Hotspot</t>
  </si>
  <si>
    <t>Bankstown-Lib-Hotspot</t>
  </si>
  <si>
    <t>Bermagui-Lib-Hotspot</t>
  </si>
  <si>
    <t>Gloucester -Hotspot</t>
  </si>
  <si>
    <t>Chesterhill-Lib-Hotspot</t>
  </si>
  <si>
    <t>Eden-Lib-Hotspot</t>
  </si>
  <si>
    <t>Hamilton-Lib-Hotspot</t>
  </si>
  <si>
    <t>Singleton-Lib-Hotspot</t>
  </si>
  <si>
    <t>Greenacre-Lib-Hotspot</t>
  </si>
  <si>
    <t>Tura-lib-Hotspot</t>
  </si>
  <si>
    <t>Fairfield-Lib-Hotspot</t>
  </si>
  <si>
    <t>Lambton-CC-Hotspot</t>
  </si>
  <si>
    <t>Padstow-Lib-Hotspot</t>
  </si>
  <si>
    <t>Condelo-Town-Hall</t>
  </si>
  <si>
    <t>Bonnyrigg-Lib-Hotspot</t>
  </si>
  <si>
    <t>Lambton-Lib-Hotspot</t>
  </si>
  <si>
    <t>Stanton-Lib-Hotspot - North Sydney</t>
  </si>
  <si>
    <t>Panania-Lib-Hotspot</t>
  </si>
  <si>
    <t>Whitlam-Lib-Hotspot</t>
  </si>
  <si>
    <t>Mayfield-Lib-Hotspot</t>
  </si>
  <si>
    <t>Campsie-Lib-Hotspot</t>
  </si>
  <si>
    <t>Berrigan-Lib-Hotspot</t>
  </si>
  <si>
    <t>Smithfield-Lib-Hotspot</t>
  </si>
  <si>
    <t>Stockton-Lib-Hotspot</t>
  </si>
  <si>
    <t>Strathfield-Lib-Hotspot</t>
  </si>
  <si>
    <t>Earlwood-Lib-Hotspot</t>
  </si>
  <si>
    <t>Barooga-Lib-Hotspot</t>
  </si>
  <si>
    <t>Wetherill-Lib-Hotspot</t>
  </si>
  <si>
    <t>Wallsend-Lib-Hotspot</t>
  </si>
  <si>
    <t>HighStreet-Lib-Hotspot - South Strathfield?</t>
  </si>
  <si>
    <t>Lakemba Lib-Hotspot</t>
  </si>
  <si>
    <t>Finley-Lib-Hotspot</t>
  </si>
  <si>
    <t>RaymondTerrace-Lib-Hotspot</t>
  </si>
  <si>
    <t>Riverwood-Lib-Hotspot</t>
  </si>
  <si>
    <t>Tocumwal-Lib-Hotspot</t>
  </si>
  <si>
    <t>GlennInnes-Lib-Hotspot</t>
  </si>
  <si>
    <t>Tomaree-Lib-Hotspot</t>
  </si>
  <si>
    <t>CustomsHouse-Lib-Hotspot - Sydney</t>
  </si>
  <si>
    <t>Darling Exchange</t>
  </si>
  <si>
    <t>Moree-Lib-Hotspot - Big Sky</t>
  </si>
  <si>
    <t>GoulburnCouncil-Hotspot</t>
  </si>
  <si>
    <t>Warren Library - North Western</t>
  </si>
  <si>
    <t>Glebe-Lib-Hotspot</t>
  </si>
  <si>
    <t>Bateau-Lib-Hotspot</t>
  </si>
  <si>
    <t>BrewarrinaFree-Hotspot</t>
  </si>
  <si>
    <t>Goulburn-Lib-Hotspot</t>
  </si>
  <si>
    <t>Bogan-Lib-Hotspot</t>
  </si>
  <si>
    <t>Green Square-Lib-Hotspot</t>
  </si>
  <si>
    <t>Entrance-Lib-Hotspot</t>
  </si>
  <si>
    <t>Brewarrina-Lib-Hotspot</t>
  </si>
  <si>
    <t>Gilgandra-Lib-Hotspot</t>
  </si>
  <si>
    <t>Haymarket-Lib-Hotspot</t>
  </si>
  <si>
    <t>Erina-Lib-Hotspot</t>
  </si>
  <si>
    <t>LightningRidge-Lib-Hotspot</t>
  </si>
  <si>
    <t>Gunnedah-Lib-Hotspot</t>
  </si>
  <si>
    <t>KingsCross-Lib-Hotspot</t>
  </si>
  <si>
    <t>Gosford-Lib-Hotspot</t>
  </si>
  <si>
    <t>Mungindi-Lib-Hotspot</t>
  </si>
  <si>
    <t>Oberon-Lib-Hotspot</t>
  </si>
  <si>
    <t>Newtown-Lib-Hotspot</t>
  </si>
  <si>
    <t>Kariong-Lib-Hotspot</t>
  </si>
  <si>
    <t>Walgett-Lib-Hotspot</t>
  </si>
  <si>
    <t>Surry Hills-Lib-Hotspot</t>
  </si>
  <si>
    <t>Kibble Park-Lib-Hotspot</t>
  </si>
  <si>
    <t>Parkes-Lib-Hotspot</t>
  </si>
  <si>
    <t>Ultimo-Lib-Hotspot</t>
  </si>
  <si>
    <t>Kincumber-Lib-Hotspot</t>
  </si>
  <si>
    <t>Blacktown-Lib-Hotspot</t>
  </si>
  <si>
    <t>CastleHill-Lib-Hotspot - The Hills</t>
  </si>
  <si>
    <t>PeakHill-Lib-Hotspot</t>
  </si>
  <si>
    <t>Waterloo-Lib-Hotspot</t>
  </si>
  <si>
    <t>LakeHaven-Lib-Hotspot</t>
  </si>
  <si>
    <t>LalorPark-Lib-Hotspot</t>
  </si>
  <si>
    <t>BaulkhamHills-Lib-Hotspot</t>
  </si>
  <si>
    <t>Trundle-Lib-Hotspot</t>
  </si>
  <si>
    <t>Pyrmont-Lib-Hotspot</t>
  </si>
  <si>
    <t>Toukley-Lib-Hotspot</t>
  </si>
  <si>
    <t>MtDruitt-Lib-Hotspot</t>
  </si>
  <si>
    <t>Carlingford-Lib-Hotspot</t>
  </si>
  <si>
    <t>Tullamore Library Hotspot</t>
  </si>
  <si>
    <t>Townhall-Lib-Hotspot</t>
  </si>
  <si>
    <t>Tuggerah-Hotspot</t>
  </si>
  <si>
    <t>Riverstone-Lib-Hotspot</t>
  </si>
  <si>
    <t>Dural-Lib-Hotspot</t>
  </si>
  <si>
    <t>Umina-Lib-Hotspot</t>
  </si>
  <si>
    <t>StanhopeGardens-Lib-Hotspot</t>
  </si>
  <si>
    <t>VinegarHill-Lib-Hotspot</t>
  </si>
  <si>
    <t>Newington-Lib-Hotspot - Parramatta</t>
  </si>
  <si>
    <t>Tenterfield-Lib-Hotspot</t>
  </si>
  <si>
    <t>WoyWoy-Lib-Hotspot</t>
  </si>
  <si>
    <t>Wyoming library</t>
  </si>
  <si>
    <t>Springwood Library-Hotspot - Blue Mountains</t>
  </si>
  <si>
    <t>Hornsby-Lib-Hotspot</t>
  </si>
  <si>
    <t>Penrith-Lib-Hotspot</t>
  </si>
  <si>
    <t>Muswellbrook-Hotspot - Upper Hunter</t>
  </si>
  <si>
    <t>Blackheath-Lib-Hotspot</t>
  </si>
  <si>
    <t>Berowra-Lib-Hotspot</t>
  </si>
  <si>
    <t>StClair-Lib-Hotspot</t>
  </si>
  <si>
    <t>DenmanLib-Hotspot</t>
  </si>
  <si>
    <t>blaxland-Lib-Hotspot</t>
  </si>
  <si>
    <t>Epping-Lib-Hotspot</t>
  </si>
  <si>
    <t>StMarys-Lib-Hotspot</t>
  </si>
  <si>
    <t>Auburn-Lib-Hotspot</t>
  </si>
  <si>
    <t>Katoomba-NonTicketed-Hotspot</t>
  </si>
  <si>
    <t>PennantHills-Lib-Hotspot</t>
  </si>
  <si>
    <t>Scone-Lib-Hotspot - Upper Hunter</t>
  </si>
  <si>
    <t>Granville-Lib-Hotspot</t>
  </si>
  <si>
    <t>Lawson-Lib-Hotspot</t>
  </si>
  <si>
    <t>Hastings-Lib-Hotspot - Port Macquarie</t>
  </si>
  <si>
    <t>Aberdeen-Lib-Hotspot</t>
  </si>
  <si>
    <t>Greystanes-Lib-Hotspot</t>
  </si>
  <si>
    <t>wenworthfalls-Lib-Hotspot</t>
  </si>
  <si>
    <t>Inverell-Lib-Hotspot</t>
  </si>
  <si>
    <t>Laurieton-Lib-Hotspot</t>
  </si>
  <si>
    <t>Merriwa-Lib-Hotspot</t>
  </si>
  <si>
    <t>Guildford-Lib-Hotspot</t>
  </si>
  <si>
    <t>Wauchope-Lib-Hotspot</t>
  </si>
  <si>
    <t>Murrunidi-Lib-Hotspot</t>
  </si>
  <si>
    <t>Lidcombe-Lib-Hotspot</t>
  </si>
  <si>
    <t>Bourke-Lib-Hotspot</t>
  </si>
  <si>
    <t>Kempsey-Lib-Hotspot</t>
  </si>
  <si>
    <t>Merrylands-Lib-Hotspot</t>
  </si>
  <si>
    <t>SouthWestRocks-Lib-Hotspot</t>
  </si>
  <si>
    <t>Queanbeayan-Lib-Hotspot</t>
  </si>
  <si>
    <t>Crookwell-Lib-Hotspot - Upper Lachlan</t>
  </si>
  <si>
    <t>RegentsPark-Lib-Hotspot</t>
  </si>
  <si>
    <t>BrokenHill-Lib-Hotspot</t>
  </si>
  <si>
    <t>StuartsPoint-Lib-Hotspot</t>
  </si>
  <si>
    <t>gunning-Lib-Hotspot</t>
  </si>
  <si>
    <t>Wenthworthville-Lib-Hotspot</t>
  </si>
  <si>
    <t>Randwick-Lib-Hotspot</t>
  </si>
  <si>
    <t>burwood-Lib-Hotspot</t>
  </si>
  <si>
    <t>Kiama - Lib Hot spot</t>
  </si>
  <si>
    <t>Bowen-Lib-Hotspot</t>
  </si>
  <si>
    <t>Moulamein-Lib-Hotspot - Murray River</t>
  </si>
  <si>
    <t>Gerringong-Lib-Hotspot</t>
  </si>
  <si>
    <t>Malabar-Lib-Hotspot</t>
  </si>
  <si>
    <t>Barham-Lib-Hotspot</t>
  </si>
  <si>
    <t>Hurstville-Lib-Hotspot</t>
  </si>
  <si>
    <t>Camden-Lib-Hotspot</t>
  </si>
  <si>
    <t>kogarah-Lib-Hotspot</t>
  </si>
  <si>
    <t>Narellan-Lib-Hotspot</t>
  </si>
  <si>
    <t>Ku-ring-gai - Pymble-Depot-Hotspot</t>
  </si>
  <si>
    <t>Wentworth-Lib-Hotspot</t>
  </si>
  <si>
    <t>Oatley-Lib-Hotspot</t>
  </si>
  <si>
    <t>OranPark-Lib-Hotspot</t>
  </si>
  <si>
    <t>Gordon-Lib-Hotspot</t>
  </si>
  <si>
    <t>Goonellabah-Lib-Hotspot</t>
  </si>
  <si>
    <t>Buronga-Lib-Hotspot</t>
  </si>
  <si>
    <t>Penshurst-Lib-Hotspot</t>
  </si>
  <si>
    <t>Lindfield-Lib-Hotspot</t>
  </si>
  <si>
    <t>Alstonville-Lib-Hotspot</t>
  </si>
  <si>
    <t>Dareton-Lib-Hotspot</t>
  </si>
  <si>
    <t>Southhurstville-Lib-Hotspot</t>
  </si>
  <si>
    <t>HJDaley-Lib-Hotspot - Campbelltown</t>
  </si>
  <si>
    <t>Turramurra-Lib-Hotspot</t>
  </si>
  <si>
    <t>Ballina-Lib-Hotspot</t>
  </si>
  <si>
    <t>EagleVale-Lib-Hotspot</t>
  </si>
  <si>
    <t>StIves-Lib-Hotspot</t>
  </si>
  <si>
    <t>BrunswickHeads-Lib-Hotspot</t>
  </si>
  <si>
    <t>Griffith-Lib-Hotspot - Western Riverina</t>
  </si>
  <si>
    <t>Glenquarie-Lib-Hotspot</t>
  </si>
  <si>
    <t>ByronBay-Lib-Hotspot</t>
  </si>
  <si>
    <t>Carathool-Lib-Hotspot</t>
  </si>
  <si>
    <t>Boorowa-Lib-Hotspot</t>
  </si>
  <si>
    <t>Ingleburn-Lib-Hotspot</t>
  </si>
  <si>
    <t>Lachlan-Lib-Hotspot</t>
  </si>
  <si>
    <t>Kingscliff-Lib-Hotspot</t>
  </si>
  <si>
    <t>Hay-Lib-Hotspot</t>
  </si>
  <si>
    <t>Harden-Lib-Hotspot</t>
  </si>
  <si>
    <t>Cargellico (Lake)-Lib-Hotspot</t>
  </si>
  <si>
    <t>LennoxHeadl-Lib-Hotspot</t>
  </si>
  <si>
    <t>HayMuseum-Hotspot</t>
  </si>
  <si>
    <t>Young-Lib-Hotspot</t>
  </si>
  <si>
    <t>Deniliquin-Lib-Hotspot - Edward River</t>
  </si>
  <si>
    <t>Lismore-Lib-Hotspot</t>
  </si>
  <si>
    <t>Narrandera-Lib-Hotspot</t>
  </si>
  <si>
    <t>Lane Cove-Lib-Hotspot</t>
  </si>
  <si>
    <t>Mullumbimby-Lib-Hotspot</t>
  </si>
  <si>
    <t>Greenwich-Lib-Hotspot</t>
  </si>
  <si>
    <t>Murwillumbah-Lib-Hotspot</t>
  </si>
  <si>
    <t>Chatswood-Lib-Hotspot - Willoughby</t>
  </si>
  <si>
    <t>Ashfield-Lib-Hotspot</t>
  </si>
  <si>
    <t>Barraba-Lib-Hotspot</t>
  </si>
  <si>
    <t>TweedHeads-Lib-Hotspot</t>
  </si>
  <si>
    <t>Artarmon-Lib-Hotspot</t>
  </si>
  <si>
    <t>Balmain-Lib-Hotspot</t>
  </si>
  <si>
    <t>Bingara-Lib-Hotspot</t>
  </si>
  <si>
    <t>Central-Lib-Hotspot</t>
  </si>
  <si>
    <t>CastleCove-Lib-Hotspot</t>
  </si>
  <si>
    <t>DulwichHill-Lib-Hotspot</t>
  </si>
  <si>
    <t>Boggabri-Lib-Hotspot</t>
  </si>
  <si>
    <t>Lithgow-Hotspot</t>
  </si>
  <si>
    <t>Naremburn-Lib-Hotspot</t>
  </si>
  <si>
    <t>Haberfield-Lib-Hotspot</t>
  </si>
  <si>
    <t>Kootingal-Lib-Hotspot</t>
  </si>
  <si>
    <t>Portland-Hotspot</t>
  </si>
  <si>
    <t>Casino-Lib-Hotspot - Richmond Upper Clarence</t>
  </si>
  <si>
    <t>Northbridge-Lib-Hotspot</t>
  </si>
  <si>
    <t>Leichhardt-Lib-Hotspot</t>
  </si>
  <si>
    <t>Manilla-Lib-Hotspot</t>
  </si>
  <si>
    <t>Wallerang-Hotspot</t>
  </si>
  <si>
    <t>evanshead-Lib-Hotspot</t>
  </si>
  <si>
    <t>westchatswood-Lib-Hotspot</t>
  </si>
  <si>
    <t>Marrickville-Lib-Hotspot</t>
  </si>
  <si>
    <t>Narrabri-Lib-Hotspot</t>
  </si>
  <si>
    <t>Kyogle-Lib-Hotspot</t>
  </si>
  <si>
    <t>New_DulwichHill-Lib-Hotspot</t>
  </si>
  <si>
    <t>Quirindi-Lib-Hotspot</t>
  </si>
  <si>
    <t>Liverpool-Lib-Hotspot</t>
  </si>
  <si>
    <t>Waverley-Lib-Hotspot</t>
  </si>
  <si>
    <t>Stanmore-Lib-Hotspot</t>
  </si>
  <si>
    <t>SouthTamworthLib-Hotspot</t>
  </si>
  <si>
    <t>Casula-Lib-Hotspot</t>
  </si>
  <si>
    <t>Riverina - Wagga</t>
  </si>
  <si>
    <t>StPeters-Lib-Hotspot</t>
  </si>
  <si>
    <t>Uralla-Lib-Hotspot</t>
  </si>
  <si>
    <t>GreenValley-Lib-Hotspot</t>
  </si>
  <si>
    <t>Adelong</t>
  </si>
  <si>
    <t>Bowral-Lib-Hotspot - Wingecarribee</t>
  </si>
  <si>
    <t>Walcha-Lib-Hotspot</t>
  </si>
  <si>
    <t>Miller-Lib-Hotspot</t>
  </si>
  <si>
    <t>Batlow-Lib-Hotspot</t>
  </si>
  <si>
    <t>Mittagong-Lib-Hotspot</t>
  </si>
  <si>
    <t>Warialda-Lib-Hotspot</t>
  </si>
  <si>
    <t>Moorebank-Lib-Hotspot</t>
  </si>
  <si>
    <t>Cootamundra-Lib-Hotspot</t>
  </si>
  <si>
    <t>MossVale-Lib-Hotspot</t>
  </si>
  <si>
    <t>Forster-Lib-Hotspot</t>
  </si>
  <si>
    <t>Wee Waa-Lib-Hotspot</t>
  </si>
  <si>
    <t>Corowa-Lib-Hotspot</t>
  </si>
  <si>
    <t>greatlakes-Lib-Hotspot</t>
  </si>
  <si>
    <t>Werris-Lib-Hotspot</t>
  </si>
  <si>
    <t>Dubbo-Lib-Hotspot - Macquarie</t>
  </si>
  <si>
    <t>Culcairn-Lib-Hotspot</t>
  </si>
  <si>
    <t>Wollongong-Lib-Hotspot</t>
  </si>
  <si>
    <t>HallidaysPoint-Lib-Hotspot</t>
  </si>
  <si>
    <t>Bundarra-Hotspot</t>
  </si>
  <si>
    <t>Conabarabran-Lib-Hotspot</t>
  </si>
  <si>
    <t>Gundagai-Lib-Hotspot</t>
  </si>
  <si>
    <t>Corrimal-Lib-Hotspot</t>
  </si>
  <si>
    <t>harrington-Hotspot</t>
  </si>
  <si>
    <t>Coolah-Lib-Hotspot</t>
  </si>
  <si>
    <t>Henty-Lib-Hotspot</t>
  </si>
  <si>
    <t>Dapto-Lib-Hotspot</t>
  </si>
  <si>
    <t>Nabiac</t>
  </si>
  <si>
    <t>Orange-Hotspot - Central West</t>
  </si>
  <si>
    <t>Dunedoo-Lib-Hotspot</t>
  </si>
  <si>
    <t>Holbrook-Lib-Hotspot</t>
  </si>
  <si>
    <t>Helensburgh-Lib-Hotspot</t>
  </si>
  <si>
    <t>Old Bar</t>
  </si>
  <si>
    <t>Blayney-Library-Hotspot</t>
  </si>
  <si>
    <t>Narromine-Lib-Hotspot</t>
  </si>
  <si>
    <t>Howlong-Hotspot</t>
  </si>
  <si>
    <t>thirroul-Lib-Hotspot</t>
  </si>
  <si>
    <t>Taree-Hotspot</t>
  </si>
  <si>
    <t>Canowindra-Hotspot</t>
  </si>
  <si>
    <t>Trangie-Lib-Hotspot</t>
  </si>
  <si>
    <t>Mulwala-Hotspot</t>
  </si>
  <si>
    <t>Unanderra-Lib-Hotspot</t>
  </si>
  <si>
    <t>Wingham-Lib-Hotspot</t>
  </si>
  <si>
    <t>Cowra-Lib-Hotspot</t>
  </si>
  <si>
    <t>Wellington-Lib-Hotspot</t>
  </si>
  <si>
    <t>Temora-Lib-Hotspot</t>
  </si>
  <si>
    <t>Warrawong-Lib-Hotspot</t>
  </si>
  <si>
    <t>Manildra-Hotspot</t>
  </si>
  <si>
    <t>Baradine-lib</t>
  </si>
  <si>
    <t>Tumut-Lib-Hotspot</t>
  </si>
  <si>
    <t>Molong-Hotspot</t>
  </si>
  <si>
    <t>Mendooran-Lib-Hotspot</t>
  </si>
  <si>
    <t>Lockhart-Council-Hotspot</t>
  </si>
  <si>
    <t>Yass-Lib-Hotspot</t>
  </si>
  <si>
    <t>Manly-Hotspot</t>
  </si>
  <si>
    <t>Forbes-Lib-Hotspot</t>
  </si>
  <si>
    <t>Urana-Lib-Hotspot</t>
  </si>
  <si>
    <t>MonaVale-NonTicketed-Hotspot</t>
  </si>
  <si>
    <t>Maitland-Lib-Hotspot</t>
  </si>
  <si>
    <t>Tumbarumba-Lib-Hotspot</t>
  </si>
  <si>
    <t>Avalon-NonTicketed-Hotspot</t>
  </si>
  <si>
    <t>Cessnock-Lib-Hotspot</t>
  </si>
  <si>
    <t>East Maitland-Lib-Hotspot</t>
  </si>
  <si>
    <t>Talbingo-Lib-Hotspot</t>
  </si>
  <si>
    <t>Belrose-Lib-Hotspot</t>
  </si>
  <si>
    <t>KurriKurri-Lib-Hotspot</t>
  </si>
  <si>
    <t>Rutherford-Lib-Hotspot</t>
  </si>
  <si>
    <t>Deewhy-Lib-Hotspot</t>
  </si>
  <si>
    <t>Thornton-Lib-Hotspot</t>
  </si>
  <si>
    <t>Forestville-Lib-Hotspot</t>
  </si>
  <si>
    <t>Grafton-Lib-Hotspot - Clarence</t>
  </si>
  <si>
    <t>Eastwood-Lib-Hotspot</t>
  </si>
  <si>
    <t>Warringah-Lib-Hotspot</t>
  </si>
  <si>
    <t>Bellingen-Lib-Hotspot</t>
  </si>
  <si>
    <t>Mudgee-Lib-Hotspot - Mid Western</t>
  </si>
  <si>
    <t>Gladesville-Lib-Hotspot</t>
  </si>
  <si>
    <t>Dorrigo-Lib-Hotspot</t>
  </si>
  <si>
    <t>Gulgong-Lib-Hotspot</t>
  </si>
  <si>
    <t>NorthRyde-Lib-Hotspot</t>
  </si>
  <si>
    <t>Iluka -Lib-Hotspot</t>
  </si>
  <si>
    <t>Kandos-Lib-Hotspot</t>
  </si>
  <si>
    <t>WestRyde-Lib-Hotspot</t>
  </si>
  <si>
    <t>Maclean-Lib-Hotspot</t>
  </si>
  <si>
    <t>Rylstone-Lib-Hotspot</t>
  </si>
  <si>
    <t>TopRyde-Lib-Hotspot</t>
  </si>
  <si>
    <t>Urunga-Lib-Hotspot</t>
  </si>
  <si>
    <t>Complete Total</t>
  </si>
  <si>
    <t>Yamba-Lib-Hotspot</t>
  </si>
  <si>
    <t>Monaro-Lib-Hotspot - Snowy Monaro</t>
  </si>
  <si>
    <t>Bombala-Lib-Hotspot</t>
  </si>
  <si>
    <t>There are different reporting methods used for calculating Wi-Fi sessions. Figures marked with * have been provided</t>
  </si>
  <si>
    <t>by the State Library's NSW.net service.</t>
  </si>
  <si>
    <t>TABLE 21 - TOTAL INFORMATION AND CUSTOMER SERVICE REQUESTS 2021–22</t>
  </si>
  <si>
    <t>The following statistics may not include data for all branches</t>
  </si>
  <si>
    <t>Information Requests</t>
  </si>
  <si>
    <t>Customer Service Requests</t>
  </si>
  <si>
    <t>TABLE 22 - LIBRARY PROGRAMS 2021–22</t>
  </si>
  <si>
    <t>Total number of programs &amp; attendance offered by public libraries onsite</t>
  </si>
  <si>
    <t>Programs</t>
  </si>
  <si>
    <t>Attendance</t>
  </si>
  <si>
    <t>TABLE 22a - ONLINE LIBRARY PROGRAMS 2021–22</t>
  </si>
  <si>
    <t>Total number of online programs &amp; views of online programs offered by public libraries</t>
  </si>
  <si>
    <t>Online Programs</t>
  </si>
  <si>
    <t>Views of Online Programs</t>
  </si>
  <si>
    <t>TABLE 22b - LIBRARY PROGRAM TARGET AUDIENCE &amp; ATTENDANCE 2021–22</t>
  </si>
  <si>
    <t>Number of library program sessions by intended target audience and attendance</t>
  </si>
  <si>
    <t>Early Childhood</t>
  </si>
  <si>
    <t>Attendance Early Childhood</t>
  </si>
  <si>
    <t>Children</t>
  </si>
  <si>
    <t>Attendance Children</t>
  </si>
  <si>
    <t>Young Adult</t>
  </si>
  <si>
    <t>Attendance Young Adult</t>
  </si>
  <si>
    <t>Adults</t>
  </si>
  <si>
    <t>Attendance Adults</t>
  </si>
  <si>
    <t>Seniors</t>
  </si>
  <si>
    <t>Attendance Seniors</t>
  </si>
  <si>
    <t>Indigenous</t>
  </si>
  <si>
    <t>Attendance Indigenous</t>
  </si>
  <si>
    <t>CALD Communities</t>
  </si>
  <si>
    <t>Attendance CALD Communities</t>
  </si>
  <si>
    <t>All Ages</t>
  </si>
  <si>
    <t>Attendance All Ages</t>
  </si>
  <si>
    <t>Number of library program sessions by target audience and attendance</t>
  </si>
  <si>
    <t>TABLE 22c - LIBRARY PROGRAM TYPES &amp; ATTENDANCE 2021–22</t>
  </si>
  <si>
    <t>Total number of library program sessions by program type and attendance</t>
  </si>
  <si>
    <t>Literacy &amp; Lifelong Learning</t>
  </si>
  <si>
    <t>Attendance  Literacy &amp; Lifelong Learning</t>
  </si>
  <si>
    <t>Informed &amp; Connected Citizens</t>
  </si>
  <si>
    <t>Attendance Informed &amp; Connected Citizens</t>
  </si>
  <si>
    <t>Digital Inclusion</t>
  </si>
  <si>
    <t>Attendance Digital Inclusion</t>
  </si>
  <si>
    <t>Personal Development &amp; Wellbeing</t>
  </si>
  <si>
    <t>Attendance
Personal Development &amp; Wellbeing</t>
  </si>
  <si>
    <t>Stronger &amp; Creative Community</t>
  </si>
  <si>
    <t>Attendance
Stronger &amp; Creative Community</t>
  </si>
  <si>
    <t>Economic &amp; Workforce Development</t>
  </si>
  <si>
    <t>Attendance
Economic &amp; Workforce Development</t>
  </si>
  <si>
    <t>TABLE 23 - WEBSITE VISITS 2021–22</t>
  </si>
  <si>
    <t>Home page visits in 2021–22</t>
  </si>
  <si>
    <t>TABLE 24 - DIGITISED COLLECTIONS 2021–22</t>
  </si>
  <si>
    <t>Libraries</t>
  </si>
  <si>
    <t>Digitised Photographs</t>
  </si>
  <si>
    <t>Digitised Audio</t>
  </si>
  <si>
    <t>Digitised Video</t>
  </si>
  <si>
    <t>Digitised Books</t>
  </si>
  <si>
    <t>Digitised Newspapers</t>
  </si>
  <si>
    <t>Digitised Objects</t>
  </si>
  <si>
    <t>Digitised Other Collections</t>
  </si>
  <si>
    <t>Total Digitised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</si>
</sst>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&quot;$&quot;* #,##0_);_(&quot;$&quot;* \(#,##0\);_(&quot;$&quot;* &quot;-&quot;??_);_(@_)"/>
    <numFmt numFmtId="168" formatCode="General_)"/>
    <numFmt numFmtId="169" formatCode="#,##0_ ;\-#,##0\ "/>
    <numFmt numFmtId="170" formatCode="_-* #,##0.0_-;\-* #,##0.0_-;_-* &quot;-&quot;??_-;_-@_-"/>
    <numFmt numFmtId="171" formatCode="_-&quot;$&quot;* #,##0_-;\-&quot;$&quot;* #,##0_-;_-&quot;$&quot;* &quot;-&quot;??_-;_-@_-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rgb="FF000000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i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Geneva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9"/>
      <name val="Geneva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Geneva"/>
    </font>
    <font>
      <sz val="9"/>
      <name val="Geneva"/>
    </font>
    <font>
      <sz val="8"/>
      <color rgb="FFFF0000"/>
      <name val="Arial"/>
      <family val="2"/>
    </font>
    <font>
      <b/>
      <i/>
      <sz val="8"/>
      <name val="Geneva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color rgb="FF000000"/>
      <name val="Arial"/>
      <family val="2"/>
    </font>
    <font>
      <b/>
      <i/>
      <sz val="8"/>
      <color indexed="8"/>
      <name val="Arial"/>
      <family val="2"/>
    </font>
    <font>
      <i/>
      <sz val="8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i/>
      <sz val="9"/>
      <color indexed="8"/>
      <name val="Arial"/>
      <family val="2"/>
    </font>
    <font>
      <b/>
      <sz val="11"/>
      <name val="Geneva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trike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8"/>
      <color rgb="FF000000"/>
      <name val="Arial"/>
      <family val="2"/>
    </font>
    <font>
      <sz val="11"/>
      <name val="Arial"/>
      <family val="2"/>
    </font>
    <font>
      <sz val="8"/>
      <color rgb="FFFFFFFF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1" fillId="0" borderId="0"/>
    <xf numFmtId="0" fontId="2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7" fontId="5" fillId="0" borderId="0" xfId="0" applyNumberFormat="1" applyFont="1"/>
    <xf numFmtId="164" fontId="5" fillId="0" borderId="0" xfId="1" applyFont="1"/>
    <xf numFmtId="165" fontId="5" fillId="0" borderId="0" xfId="1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66" fontId="5" fillId="0" borderId="0" xfId="1" applyNumberFormat="1" applyFont="1"/>
    <xf numFmtId="0" fontId="7" fillId="0" borderId="0" xfId="0" applyFont="1" applyAlignment="1">
      <alignment horizontal="right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3" fontId="10" fillId="0" borderId="0" xfId="1" applyNumberFormat="1" applyFont="1"/>
    <xf numFmtId="4" fontId="10" fillId="0" borderId="0" xfId="0" applyNumberFormat="1" applyFont="1"/>
    <xf numFmtId="3" fontId="10" fillId="0" borderId="0" xfId="0" applyNumberFormat="1" applyFont="1"/>
    <xf numFmtId="3" fontId="0" fillId="0" borderId="0" xfId="0" applyNumberFormat="1"/>
    <xf numFmtId="165" fontId="10" fillId="0" borderId="0" xfId="1" applyNumberFormat="1" applyFont="1"/>
    <xf numFmtId="165" fontId="9" fillId="0" borderId="0" xfId="1" applyNumberFormat="1" applyFont="1"/>
    <xf numFmtId="4" fontId="10" fillId="0" borderId="0" xfId="1" applyNumberFormat="1" applyFont="1" applyFill="1"/>
    <xf numFmtId="4" fontId="10" fillId="0" borderId="0" xfId="1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165" fontId="9" fillId="0" borderId="0" xfId="1" applyNumberFormat="1" applyFont="1" applyAlignment="1">
      <alignment horizontal="right"/>
    </xf>
    <xf numFmtId="0" fontId="11" fillId="0" borderId="0" xfId="0" applyFont="1"/>
    <xf numFmtId="165" fontId="12" fillId="0" borderId="0" xfId="1" applyNumberFormat="1" applyFont="1"/>
    <xf numFmtId="0" fontId="12" fillId="0" borderId="0" xfId="0" applyFont="1"/>
    <xf numFmtId="2" fontId="12" fillId="0" borderId="0" xfId="0" applyNumberFormat="1" applyFont="1"/>
    <xf numFmtId="165" fontId="12" fillId="0" borderId="0" xfId="1" applyNumberFormat="1" applyFont="1" applyAlignment="1">
      <alignment horizontal="right"/>
    </xf>
    <xf numFmtId="0" fontId="13" fillId="0" borderId="0" xfId="0" applyFont="1"/>
    <xf numFmtId="0" fontId="7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3" fontId="14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2" fontId="10" fillId="0" borderId="0" xfId="0" applyNumberFormat="1" applyFont="1"/>
    <xf numFmtId="166" fontId="10" fillId="0" borderId="0" xfId="0" applyNumberFormat="1" applyFont="1"/>
    <xf numFmtId="4" fontId="10" fillId="0" borderId="0" xfId="1" applyNumberFormat="1" applyFont="1" applyFill="1" applyAlignment="1">
      <alignment horizontal="right"/>
    </xf>
    <xf numFmtId="4" fontId="10" fillId="0" borderId="0" xfId="1" applyNumberFormat="1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4" fontId="11" fillId="0" borderId="0" xfId="0" applyNumberFormat="1" applyFont="1"/>
    <xf numFmtId="3" fontId="11" fillId="0" borderId="0" xfId="0" applyNumberFormat="1" applyFont="1"/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4" fontId="14" fillId="0" borderId="0" xfId="0" applyNumberFormat="1" applyFont="1"/>
    <xf numFmtId="3" fontId="14" fillId="0" borderId="0" xfId="0" applyNumberFormat="1" applyFont="1"/>
    <xf numFmtId="166" fontId="10" fillId="0" borderId="0" xfId="1" applyNumberFormat="1" applyFont="1"/>
    <xf numFmtId="164" fontId="10" fillId="0" borderId="0" xfId="1" applyFont="1" applyAlignment="1">
      <alignment horizontal="right"/>
    </xf>
    <xf numFmtId="166" fontId="10" fillId="0" borderId="0" xfId="1" applyNumberFormat="1" applyFont="1" applyFill="1"/>
    <xf numFmtId="165" fontId="10" fillId="0" borderId="0" xfId="1" applyNumberFormat="1" applyFont="1" applyFill="1"/>
    <xf numFmtId="164" fontId="10" fillId="0" borderId="0" xfId="1" applyFont="1"/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6" fillId="0" borderId="0" xfId="0" applyFont="1" applyAlignment="1">
      <alignment horizontal="center"/>
    </xf>
    <xf numFmtId="165" fontId="16" fillId="0" borderId="0" xfId="1" applyNumberFormat="1" applyFont="1" applyAlignment="1">
      <alignment horizontal="center"/>
    </xf>
    <xf numFmtId="164" fontId="16" fillId="0" borderId="0" xfId="1" applyFont="1" applyAlignment="1">
      <alignment horizontal="center"/>
    </xf>
    <xf numFmtId="3" fontId="16" fillId="0" borderId="0" xfId="0" applyNumberFormat="1" applyFont="1"/>
    <xf numFmtId="164" fontId="9" fillId="0" borderId="0" xfId="1" applyFont="1"/>
    <xf numFmtId="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9" fillId="0" borderId="0" xfId="1" applyNumberFormat="1" applyFont="1"/>
    <xf numFmtId="0" fontId="10" fillId="0" borderId="0" xfId="0" applyFont="1" applyAlignment="1">
      <alignment horizontal="center"/>
    </xf>
    <xf numFmtId="165" fontId="3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165" fontId="8" fillId="0" borderId="0" xfId="1" applyNumberFormat="1" applyFont="1" applyAlignment="1">
      <alignment horizontal="right" wrapText="1"/>
    </xf>
    <xf numFmtId="1" fontId="8" fillId="0" borderId="0" xfId="0" applyNumberFormat="1" applyFont="1" applyAlignment="1">
      <alignment horizontal="center"/>
    </xf>
    <xf numFmtId="165" fontId="10" fillId="0" borderId="0" xfId="1" applyNumberFormat="1" applyFont="1" applyFill="1" applyAlignment="1">
      <alignment horizontal="right"/>
    </xf>
    <xf numFmtId="43" fontId="10" fillId="0" borderId="0" xfId="0" applyNumberFormat="1" applyFo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2" fillId="0" borderId="0" xfId="0" applyFont="1"/>
    <xf numFmtId="165" fontId="8" fillId="0" borderId="0" xfId="1" applyNumberFormat="1" applyFont="1"/>
    <xf numFmtId="2" fontId="0" fillId="0" borderId="0" xfId="0" applyNumberFormat="1"/>
    <xf numFmtId="164" fontId="10" fillId="0" borderId="0" xfId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165" fontId="0" fillId="0" borderId="0" xfId="1" applyNumberFormat="1" applyFont="1"/>
    <xf numFmtId="4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6" fillId="0" borderId="0" xfId="0" applyFont="1"/>
    <xf numFmtId="165" fontId="16" fillId="0" borderId="0" xfId="1" applyNumberFormat="1" applyFont="1"/>
    <xf numFmtId="0" fontId="1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3" fontId="10" fillId="0" borderId="0" xfId="1" applyNumberFormat="1" applyFont="1" applyAlignment="1">
      <alignment horizontal="right"/>
    </xf>
    <xf numFmtId="3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center" wrapText="1"/>
    </xf>
    <xf numFmtId="3" fontId="10" fillId="0" borderId="0" xfId="1" applyNumberFormat="1" applyFont="1" applyAlignment="1">
      <alignment horizontal="right" vertical="center"/>
    </xf>
    <xf numFmtId="164" fontId="10" fillId="0" borderId="0" xfId="1" applyFont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165" fontId="10" fillId="0" borderId="0" xfId="0" applyNumberFormat="1" applyFont="1"/>
    <xf numFmtId="2" fontId="10" fillId="0" borderId="0" xfId="0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43" fontId="10" fillId="0" borderId="0" xfId="1" applyNumberFormat="1" applyFont="1"/>
    <xf numFmtId="0" fontId="22" fillId="0" borderId="0" xfId="3" applyFont="1" applyAlignment="1">
      <alignment horizontal="left"/>
    </xf>
    <xf numFmtId="167" fontId="10" fillId="0" borderId="0" xfId="0" applyNumberFormat="1" applyFont="1"/>
    <xf numFmtId="168" fontId="11" fillId="0" borderId="0" xfId="0" applyNumberFormat="1" applyFont="1" applyAlignment="1">
      <alignment horizontal="left"/>
    </xf>
    <xf numFmtId="0" fontId="23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8" fillId="0" borderId="0" xfId="0" applyFont="1" applyAlignment="1">
      <alignment wrapText="1"/>
    </xf>
    <xf numFmtId="4" fontId="8" fillId="0" borderId="0" xfId="1" applyNumberFormat="1" applyFont="1" applyAlignment="1">
      <alignment horizontal="right" wrapText="1"/>
    </xf>
    <xf numFmtId="0" fontId="17" fillId="0" borderId="0" xfId="0" applyFont="1"/>
    <xf numFmtId="4" fontId="8" fillId="0" borderId="0" xfId="1" applyNumberFormat="1" applyFont="1" applyAlignment="1">
      <alignment horizontal="right"/>
    </xf>
    <xf numFmtId="164" fontId="10" fillId="0" borderId="0" xfId="1" applyFont="1" applyFill="1"/>
    <xf numFmtId="164" fontId="2" fillId="0" borderId="0" xfId="1" applyFont="1"/>
    <xf numFmtId="3" fontId="7" fillId="0" borderId="0" xfId="0" applyNumberFormat="1" applyFont="1" applyAlignment="1">
      <alignment horizontal="right" wrapText="1"/>
    </xf>
    <xf numFmtId="168" fontId="10" fillId="0" borderId="0" xfId="0" applyNumberFormat="1" applyFont="1" applyAlignment="1">
      <alignment horizontal="left"/>
    </xf>
    <xf numFmtId="4" fontId="10" fillId="0" borderId="0" xfId="1" applyNumberFormat="1" applyFont="1" applyAlignment="1">
      <alignment wrapText="1" readingOrder="1"/>
    </xf>
    <xf numFmtId="0" fontId="24" fillId="0" borderId="0" xfId="0" applyFont="1"/>
    <xf numFmtId="3" fontId="9" fillId="0" borderId="0" xfId="0" applyNumberFormat="1" applyFont="1"/>
    <xf numFmtId="4" fontId="9" fillId="0" borderId="0" xfId="0" applyNumberFormat="1" applyFont="1"/>
    <xf numFmtId="4" fontId="11" fillId="0" borderId="0" xfId="1" applyNumberFormat="1" applyFont="1"/>
    <xf numFmtId="2" fontId="11" fillId="0" borderId="0" xfId="0" applyNumberFormat="1" applyFont="1"/>
    <xf numFmtId="3" fontId="11" fillId="0" borderId="0" xfId="1" applyNumberFormat="1" applyFont="1"/>
    <xf numFmtId="3" fontId="9" fillId="0" borderId="0" xfId="1" applyNumberFormat="1" applyFont="1"/>
    <xf numFmtId="4" fontId="9" fillId="0" borderId="0" xfId="1" applyNumberFormat="1" applyFont="1"/>
    <xf numFmtId="0" fontId="14" fillId="0" borderId="0" xfId="0" applyFont="1"/>
    <xf numFmtId="0" fontId="20" fillId="0" borderId="0" xfId="0" applyFont="1"/>
    <xf numFmtId="164" fontId="10" fillId="0" borderId="0" xfId="1" applyFont="1" applyAlignment="1">
      <alignment horizontal="right" wrapText="1"/>
    </xf>
    <xf numFmtId="164" fontId="10" fillId="0" borderId="0" xfId="0" applyNumberFormat="1" applyFont="1"/>
    <xf numFmtId="43" fontId="0" fillId="0" borderId="0" xfId="0" applyNumberFormat="1"/>
    <xf numFmtId="0" fontId="25" fillId="0" borderId="0" xfId="0" applyFont="1"/>
    <xf numFmtId="164" fontId="11" fillId="0" borderId="0" xfId="1" applyFont="1" applyFill="1" applyAlignment="1">
      <alignment horizontal="right"/>
    </xf>
    <xf numFmtId="4" fontId="27" fillId="0" borderId="0" xfId="4" applyNumberFormat="1" applyFont="1" applyAlignment="1">
      <alignment horizontal="right" wrapText="1"/>
    </xf>
    <xf numFmtId="164" fontId="0" fillId="0" borderId="0" xfId="0" applyNumberFormat="1"/>
    <xf numFmtId="43" fontId="9" fillId="0" borderId="0" xfId="0" applyNumberFormat="1" applyFont="1"/>
    <xf numFmtId="0" fontId="19" fillId="0" borderId="0" xfId="0" applyFont="1"/>
    <xf numFmtId="164" fontId="10" fillId="0" borderId="0" xfId="1" applyFont="1" applyFill="1" applyAlignment="1">
      <alignment horizontal="right" wrapText="1"/>
    </xf>
    <xf numFmtId="164" fontId="9" fillId="0" borderId="0" xfId="1" applyFont="1" applyFill="1" applyAlignment="1">
      <alignment horizontal="right"/>
    </xf>
    <xf numFmtId="164" fontId="16" fillId="0" borderId="0" xfId="0" applyNumberFormat="1" applyFont="1"/>
    <xf numFmtId="0" fontId="28" fillId="0" borderId="0" xfId="0" applyFont="1"/>
    <xf numFmtId="164" fontId="9" fillId="0" borderId="0" xfId="0" applyNumberFormat="1" applyFont="1"/>
    <xf numFmtId="164" fontId="27" fillId="0" borderId="0" xfId="1" applyFont="1" applyFill="1" applyAlignment="1">
      <alignment horizontal="right" wrapText="1"/>
    </xf>
    <xf numFmtId="0" fontId="29" fillId="0" borderId="0" xfId="0" applyFont="1"/>
    <xf numFmtId="0" fontId="22" fillId="0" borderId="0" xfId="5" applyFont="1" applyAlignment="1">
      <alignment horizontal="right" wrapText="1"/>
    </xf>
    <xf numFmtId="0" fontId="16" fillId="0" borderId="0" xfId="0" applyFont="1" applyAlignment="1">
      <alignment horizontal="right"/>
    </xf>
    <xf numFmtId="164" fontId="10" fillId="0" borderId="0" xfId="1" applyFont="1" applyFill="1" applyAlignment="1">
      <alignment horizontal="center"/>
    </xf>
    <xf numFmtId="164" fontId="11" fillId="0" borderId="0" xfId="0" applyNumberFormat="1" applyFont="1" applyAlignment="1">
      <alignment horizontal="right"/>
    </xf>
    <xf numFmtId="164" fontId="22" fillId="0" borderId="0" xfId="1" applyFont="1" applyFill="1" applyAlignment="1">
      <alignment horizontal="right" wrapText="1"/>
    </xf>
    <xf numFmtId="0" fontId="13" fillId="0" borderId="0" xfId="5" applyFont="1" applyAlignment="1">
      <alignment horizontal="right" wrapText="1"/>
    </xf>
    <xf numFmtId="0" fontId="11" fillId="0" borderId="0" xfId="0" applyFont="1" applyAlignment="1">
      <alignment horizontal="right"/>
    </xf>
    <xf numFmtId="43" fontId="9" fillId="0" borderId="0" xfId="1" applyNumberFormat="1" applyFont="1" applyFill="1" applyAlignment="1">
      <alignment horizontal="right"/>
    </xf>
    <xf numFmtId="0" fontId="8" fillId="2" borderId="0" xfId="0" applyFont="1" applyFill="1"/>
    <xf numFmtId="43" fontId="9" fillId="2" borderId="0" xfId="1" applyNumberFormat="1" applyFont="1" applyFill="1" applyAlignment="1">
      <alignment horizontal="right"/>
    </xf>
    <xf numFmtId="164" fontId="16" fillId="2" borderId="0" xfId="0" applyNumberFormat="1" applyFont="1" applyFill="1"/>
    <xf numFmtId="0" fontId="10" fillId="0" borderId="0" xfId="0" applyFont="1" applyAlignment="1">
      <alignment horizontal="right"/>
    </xf>
    <xf numFmtId="4" fontId="22" fillId="0" borderId="0" xfId="4" applyNumberFormat="1" applyFont="1" applyAlignment="1">
      <alignment horizontal="right" wrapText="1"/>
    </xf>
    <xf numFmtId="164" fontId="30" fillId="0" borderId="0" xfId="1" applyFont="1" applyFill="1"/>
    <xf numFmtId="0" fontId="31" fillId="0" borderId="0" xfId="0" applyFont="1"/>
    <xf numFmtId="4" fontId="11" fillId="0" borderId="0" xfId="0" applyNumberFormat="1" applyFont="1" applyAlignment="1">
      <alignment horizontal="right"/>
    </xf>
    <xf numFmtId="43" fontId="10" fillId="0" borderId="0" xfId="1" applyNumberFormat="1" applyFont="1" applyFill="1"/>
    <xf numFmtId="166" fontId="34" fillId="0" borderId="0" xfId="1" applyNumberFormat="1" applyFont="1"/>
    <xf numFmtId="166" fontId="35" fillId="0" borderId="0" xfId="1" applyNumberFormat="1" applyFont="1"/>
    <xf numFmtId="0" fontId="36" fillId="0" borderId="0" xfId="0" applyFont="1"/>
    <xf numFmtId="0" fontId="34" fillId="0" borderId="0" xfId="6" applyFont="1"/>
    <xf numFmtId="3" fontId="34" fillId="0" borderId="0" xfId="6" applyNumberFormat="1" applyFont="1"/>
    <xf numFmtId="3" fontId="36" fillId="0" borderId="0" xfId="0" applyNumberFormat="1" applyFont="1"/>
    <xf numFmtId="0" fontId="37" fillId="0" borderId="0" xfId="3" applyFont="1" applyAlignment="1">
      <alignment horizontal="left" wrapText="1"/>
    </xf>
    <xf numFmtId="165" fontId="37" fillId="0" borderId="0" xfId="1" applyNumberFormat="1" applyFont="1" applyAlignment="1">
      <alignment horizontal="right" wrapText="1"/>
    </xf>
    <xf numFmtId="0" fontId="38" fillId="0" borderId="0" xfId="7" applyFont="1" applyAlignment="1">
      <alignment horizontal="center"/>
    </xf>
    <xf numFmtId="0" fontId="7" fillId="0" borderId="0" xfId="8" applyFont="1" applyAlignment="1" applyProtection="1">
      <alignment horizontal="right" wrapText="1"/>
    </xf>
    <xf numFmtId="0" fontId="34" fillId="0" borderId="0" xfId="9" applyFont="1"/>
    <xf numFmtId="3" fontId="34" fillId="0" borderId="0" xfId="9" applyNumberFormat="1" applyFont="1"/>
    <xf numFmtId="166" fontId="9" fillId="0" borderId="0" xfId="0" applyNumberFormat="1" applyFont="1"/>
    <xf numFmtId="0" fontId="0" fillId="0" borderId="0" xfId="0" applyAlignment="1">
      <alignment horizontal="right"/>
    </xf>
    <xf numFmtId="0" fontId="38" fillId="0" borderId="0" xfId="10" applyFont="1" applyAlignment="1">
      <alignment horizontal="center"/>
    </xf>
    <xf numFmtId="0" fontId="40" fillId="0" borderId="0" xfId="11" applyFont="1" applyAlignment="1">
      <alignment horizontal="right" wrapText="1"/>
    </xf>
    <xf numFmtId="0" fontId="38" fillId="0" borderId="0" xfId="11" applyFont="1" applyAlignment="1">
      <alignment horizontal="center"/>
    </xf>
    <xf numFmtId="3" fontId="37" fillId="0" borderId="0" xfId="12" applyNumberFormat="1" applyFont="1" applyAlignment="1">
      <alignment horizontal="right" wrapText="1"/>
    </xf>
    <xf numFmtId="166" fontId="37" fillId="0" borderId="0" xfId="12" applyNumberFormat="1" applyFont="1" applyAlignment="1">
      <alignment wrapText="1"/>
    </xf>
    <xf numFmtId="0" fontId="22" fillId="0" borderId="0" xfId="13" applyFont="1" applyAlignment="1">
      <alignment horizontal="center"/>
    </xf>
    <xf numFmtId="0" fontId="38" fillId="0" borderId="0" xfId="14" applyFont="1" applyAlignment="1">
      <alignment horizontal="left" wrapText="1"/>
    </xf>
    <xf numFmtId="0" fontId="34" fillId="0" borderId="0" xfId="0" applyFont="1"/>
    <xf numFmtId="3" fontId="34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3" fontId="34" fillId="0" borderId="0" xfId="15" applyNumberFormat="1" applyFont="1"/>
    <xf numFmtId="2" fontId="10" fillId="0" borderId="0" xfId="16" applyNumberFormat="1" applyFont="1"/>
    <xf numFmtId="3" fontId="34" fillId="0" borderId="0" xfId="1" applyNumberFormat="1" applyFont="1" applyAlignment="1"/>
    <xf numFmtId="2" fontId="9" fillId="0" borderId="0" xfId="0" applyNumberFormat="1" applyFont="1"/>
    <xf numFmtId="165" fontId="38" fillId="0" borderId="0" xfId="1" applyNumberFormat="1" applyFont="1" applyAlignment="1">
      <alignment horizontal="center"/>
    </xf>
    <xf numFmtId="165" fontId="40" fillId="0" borderId="0" xfId="1" applyNumberFormat="1" applyFont="1" applyAlignment="1">
      <alignment horizontal="right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32" fillId="0" borderId="0" xfId="0" applyFont="1"/>
    <xf numFmtId="0" fontId="27" fillId="0" borderId="0" xfId="17" applyFont="1" applyAlignment="1">
      <alignment horizontal="left"/>
    </xf>
    <xf numFmtId="3" fontId="22" fillId="0" borderId="0" xfId="18" applyNumberFormat="1" applyFont="1" applyAlignment="1">
      <alignment horizontal="right" wrapText="1"/>
    </xf>
    <xf numFmtId="0" fontId="37" fillId="0" borderId="0" xfId="17" applyFont="1" applyAlignment="1">
      <alignment horizontal="left"/>
    </xf>
    <xf numFmtId="166" fontId="42" fillId="0" borderId="0" xfId="0" applyNumberFormat="1" applyFont="1"/>
    <xf numFmtId="0" fontId="17" fillId="0" borderId="0" xfId="0" applyFont="1" applyAlignment="1">
      <alignment wrapText="1"/>
    </xf>
    <xf numFmtId="0" fontId="38" fillId="0" borderId="0" xfId="19" applyFont="1" applyAlignment="1">
      <alignment horizontal="center"/>
    </xf>
    <xf numFmtId="0" fontId="43" fillId="0" borderId="0" xfId="17" applyFont="1" applyAlignment="1">
      <alignment horizontal="left"/>
    </xf>
    <xf numFmtId="0" fontId="38" fillId="0" borderId="0" xfId="20" applyFont="1" applyAlignment="1">
      <alignment horizontal="center"/>
    </xf>
    <xf numFmtId="0" fontId="40" fillId="0" borderId="0" xfId="20" applyFont="1" applyAlignment="1">
      <alignment horizontal="right" wrapText="1"/>
    </xf>
    <xf numFmtId="0" fontId="34" fillId="0" borderId="0" xfId="0" applyFont="1" applyAlignment="1">
      <alignment horizontal="right"/>
    </xf>
    <xf numFmtId="0" fontId="32" fillId="0" borderId="0" xfId="21" applyFont="1" applyAlignment="1">
      <alignment horizontal="left"/>
    </xf>
    <xf numFmtId="3" fontId="22" fillId="0" borderId="0" xfId="21" applyNumberFormat="1" applyFont="1" applyAlignment="1">
      <alignment horizontal="right" wrapText="1"/>
    </xf>
    <xf numFmtId="0" fontId="40" fillId="0" borderId="0" xfId="22" applyFont="1" applyAlignment="1">
      <alignment horizontal="right" wrapText="1"/>
    </xf>
    <xf numFmtId="0" fontId="34" fillId="0" borderId="0" xfId="23" applyFont="1"/>
    <xf numFmtId="3" fontId="34" fillId="0" borderId="0" xfId="23" applyNumberFormat="1" applyFont="1"/>
    <xf numFmtId="3" fontId="34" fillId="0" borderId="0" xfId="0" applyNumberFormat="1" applyFont="1" applyAlignment="1">
      <alignment horizontal="right"/>
    </xf>
    <xf numFmtId="165" fontId="11" fillId="0" borderId="0" xfId="1" applyNumberFormat="1" applyFont="1"/>
    <xf numFmtId="0" fontId="38" fillId="0" borderId="0" xfId="24" applyFont="1" applyAlignment="1">
      <alignment horizontal="center"/>
    </xf>
    <xf numFmtId="0" fontId="38" fillId="0" borderId="0" xfId="25" applyFont="1" applyAlignment="1">
      <alignment horizontal="center"/>
    </xf>
    <xf numFmtId="0" fontId="34" fillId="0" borderId="0" xfId="0" applyFont="1" applyAlignment="1">
      <alignment horizontal="left" indent="6"/>
    </xf>
    <xf numFmtId="0" fontId="11" fillId="0" borderId="0" xfId="5" applyFont="1" applyAlignment="1">
      <alignment horizontal="left"/>
    </xf>
    <xf numFmtId="165" fontId="10" fillId="0" borderId="0" xfId="1" applyNumberFormat="1" applyFont="1" applyAlignment="1">
      <alignment horizontal="left" indent="6"/>
    </xf>
    <xf numFmtId="3" fontId="22" fillId="0" borderId="0" xfId="26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34" fillId="0" borderId="0" xfId="27" applyNumberFormat="1" applyFont="1"/>
    <xf numFmtId="0" fontId="34" fillId="0" borderId="0" xfId="27" applyFont="1"/>
    <xf numFmtId="165" fontId="34" fillId="0" borderId="0" xfId="1" applyNumberFormat="1" applyFont="1" applyFill="1"/>
    <xf numFmtId="166" fontId="9" fillId="0" borderId="0" xfId="0" applyNumberFormat="1" applyFont="1" applyAlignment="1">
      <alignment horizontal="right"/>
    </xf>
    <xf numFmtId="164" fontId="34" fillId="0" borderId="0" xfId="1" applyFont="1"/>
    <xf numFmtId="0" fontId="44" fillId="0" borderId="0" xfId="9" applyFont="1"/>
    <xf numFmtId="164" fontId="9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0" fontId="40" fillId="0" borderId="0" xfId="28" applyFont="1" applyAlignment="1">
      <alignment horizontal="right" wrapText="1"/>
    </xf>
    <xf numFmtId="169" fontId="10" fillId="0" borderId="0" xfId="0" applyNumberFormat="1" applyFont="1"/>
    <xf numFmtId="170" fontId="10" fillId="0" borderId="0" xfId="0" applyNumberFormat="1" applyFont="1"/>
    <xf numFmtId="0" fontId="38" fillId="0" borderId="0" xfId="29" applyFont="1" applyAlignment="1">
      <alignment horizontal="center"/>
    </xf>
    <xf numFmtId="3" fontId="8" fillId="0" borderId="0" xfId="0" applyNumberFormat="1" applyFont="1"/>
    <xf numFmtId="2" fontId="8" fillId="0" borderId="0" xfId="0" applyNumberFormat="1" applyFont="1"/>
    <xf numFmtId="0" fontId="17" fillId="0" borderId="0" xfId="0" applyFont="1" applyAlignment="1">
      <alignment horizontal="right"/>
    </xf>
    <xf numFmtId="0" fontId="45" fillId="0" borderId="0" xfId="0" applyFont="1"/>
    <xf numFmtId="2" fontId="2" fillId="0" borderId="0" xfId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19" fillId="0" borderId="0" xfId="1" applyNumberFormat="1" applyFont="1" applyAlignment="1">
      <alignment horizontal="right"/>
    </xf>
    <xf numFmtId="37" fontId="2" fillId="0" borderId="0" xfId="1" applyNumberFormat="1" applyAlignment="1">
      <alignment horizontal="right"/>
    </xf>
    <xf numFmtId="165" fontId="2" fillId="0" borderId="0" xfId="1" applyNumberFormat="1" applyAlignment="1">
      <alignment horizontal="right"/>
    </xf>
    <xf numFmtId="171" fontId="2" fillId="0" borderId="0" xfId="30" applyNumberFormat="1" applyFont="1" applyFill="1" applyAlignment="1">
      <alignment horizontal="right"/>
    </xf>
    <xf numFmtId="44" fontId="2" fillId="0" borderId="0" xfId="30" applyFont="1" applyFill="1" applyAlignment="1">
      <alignment horizontal="right"/>
    </xf>
    <xf numFmtId="165" fontId="2" fillId="0" borderId="0" xfId="1" applyNumberFormat="1" applyFill="1" applyAlignment="1">
      <alignment horizontal="right"/>
    </xf>
    <xf numFmtId="3" fontId="2" fillId="0" borderId="0" xfId="1" applyNumberFormat="1" applyFill="1" applyAlignment="1">
      <alignment horizontal="right"/>
    </xf>
    <xf numFmtId="164" fontId="2" fillId="0" borderId="0" xfId="1" applyFill="1" applyAlignment="1">
      <alignment horizontal="right"/>
    </xf>
    <xf numFmtId="4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22" fillId="0" borderId="0" xfId="31" applyNumberFormat="1" applyFont="1" applyAlignment="1">
      <alignment horizontal="right" wrapText="1"/>
    </xf>
    <xf numFmtId="37" fontId="10" fillId="0" borderId="0" xfId="0" applyNumberFormat="1" applyFont="1"/>
    <xf numFmtId="37" fontId="9" fillId="0" borderId="0" xfId="0" applyNumberFormat="1" applyFont="1" applyAlignment="1">
      <alignment horizontal="right"/>
    </xf>
    <xf numFmtId="0" fontId="46" fillId="0" borderId="0" xfId="0" applyFont="1"/>
    <xf numFmtId="0" fontId="40" fillId="0" borderId="0" xfId="0" applyFont="1" applyAlignment="1">
      <alignment horizontal="right"/>
    </xf>
    <xf numFmtId="164" fontId="0" fillId="0" borderId="0" xfId="1" applyFont="1"/>
    <xf numFmtId="164" fontId="0" fillId="0" borderId="0" xfId="1" applyFont="1" applyAlignment="1">
      <alignment horizontal="right"/>
    </xf>
    <xf numFmtId="164" fontId="8" fillId="0" borderId="0" xfId="1" applyFont="1"/>
    <xf numFmtId="0" fontId="47" fillId="0" borderId="0" xfId="0" applyFont="1" applyAlignment="1">
      <alignment horizontal="left"/>
    </xf>
    <xf numFmtId="164" fontId="33" fillId="0" borderId="0" xfId="1" applyFont="1" applyFill="1" applyAlignment="1">
      <alignment horizontal="right"/>
    </xf>
    <xf numFmtId="164" fontId="10" fillId="0" borderId="0" xfId="1" applyFont="1" applyAlignment="1">
      <alignment horizontal="left"/>
    </xf>
    <xf numFmtId="165" fontId="9" fillId="0" borderId="0" xfId="0" applyNumberFormat="1" applyFont="1"/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4" fontId="10" fillId="0" borderId="0" xfId="1" applyFont="1" applyAlignment="1"/>
    <xf numFmtId="164" fontId="7" fillId="0" borderId="0" xfId="1" applyFont="1" applyAlignment="1"/>
    <xf numFmtId="2" fontId="22" fillId="0" borderId="0" xfId="5" applyNumberFormat="1" applyFont="1" applyAlignment="1">
      <alignment horizontal="right" wrapText="1"/>
    </xf>
    <xf numFmtId="3" fontId="9" fillId="0" borderId="0" xfId="1" applyNumberFormat="1" applyFont="1" applyAlignment="1">
      <alignment horizontal="right" wrapText="1"/>
    </xf>
    <xf numFmtId="164" fontId="9" fillId="0" borderId="0" xfId="1" applyFont="1" applyAlignment="1">
      <alignment horizontal="right" wrapText="1"/>
    </xf>
    <xf numFmtId="2" fontId="37" fillId="0" borderId="0" xfId="5" applyNumberFormat="1" applyFont="1" applyAlignment="1">
      <alignment horizontal="right" wrapText="1"/>
    </xf>
    <xf numFmtId="165" fontId="9" fillId="0" borderId="0" xfId="1" applyNumberFormat="1" applyFont="1" applyAlignment="1">
      <alignment horizontal="left"/>
    </xf>
    <xf numFmtId="165" fontId="9" fillId="0" borderId="0" xfId="1" applyNumberFormat="1" applyFont="1" applyAlignment="1"/>
    <xf numFmtId="0" fontId="34" fillId="0" borderId="0" xfId="32" applyFont="1"/>
    <xf numFmtId="3" fontId="34" fillId="0" borderId="0" xfId="32" applyNumberFormat="1" applyFont="1"/>
    <xf numFmtId="166" fontId="33" fillId="0" borderId="0" xfId="1" applyNumberFormat="1" applyFont="1"/>
    <xf numFmtId="166" fontId="42" fillId="0" borderId="0" xfId="1" applyNumberFormat="1" applyFont="1"/>
    <xf numFmtId="43" fontId="33" fillId="0" borderId="0" xfId="1" applyNumberFormat="1" applyFont="1"/>
    <xf numFmtId="43" fontId="42" fillId="0" borderId="0" xfId="1" applyNumberFormat="1" applyFont="1"/>
    <xf numFmtId="4" fontId="16" fillId="0" borderId="0" xfId="1" applyNumberFormat="1" applyFont="1" applyAlignment="1">
      <alignment horizontal="right"/>
    </xf>
    <xf numFmtId="0" fontId="13" fillId="0" borderId="0" xfId="0" applyFont="1" applyAlignment="1">
      <alignment horizontal="right"/>
    </xf>
    <xf numFmtId="4" fontId="43" fillId="0" borderId="0" xfId="0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2" fontId="0" fillId="0" borderId="0" xfId="1" applyNumberFormat="1" applyFont="1"/>
    <xf numFmtId="0" fontId="34" fillId="0" borderId="0" xfId="33" applyFont="1"/>
    <xf numFmtId="4" fontId="34" fillId="0" borderId="0" xfId="33" applyNumberFormat="1" applyFont="1"/>
    <xf numFmtId="2" fontId="34" fillId="0" borderId="0" xfId="9" applyNumberFormat="1" applyFont="1"/>
    <xf numFmtId="10" fontId="10" fillId="0" borderId="0" xfId="0" applyNumberFormat="1" applyFont="1"/>
    <xf numFmtId="0" fontId="16" fillId="0" borderId="0" xfId="0" applyFont="1" applyAlignment="1">
      <alignment wrapText="1"/>
    </xf>
    <xf numFmtId="10" fontId="7" fillId="0" borderId="0" xfId="0" applyNumberFormat="1" applyFont="1" applyAlignment="1">
      <alignment horizontal="right"/>
    </xf>
    <xf numFmtId="0" fontId="41" fillId="0" borderId="0" xfId="0" applyFont="1"/>
    <xf numFmtId="10" fontId="2" fillId="0" borderId="0" xfId="0" applyNumberFormat="1" applyFont="1"/>
    <xf numFmtId="4" fontId="3" fillId="0" borderId="0" xfId="0" applyNumberFormat="1" applyFont="1" applyAlignment="1">
      <alignment horizontal="left"/>
    </xf>
    <xf numFmtId="10" fontId="0" fillId="0" borderId="0" xfId="0" applyNumberFormat="1" applyAlignment="1">
      <alignment horizontal="right"/>
    </xf>
    <xf numFmtId="1" fontId="0" fillId="0" borderId="0" xfId="0" applyNumberFormat="1"/>
    <xf numFmtId="4" fontId="8" fillId="0" borderId="0" xfId="0" applyNumberFormat="1" applyFont="1" applyAlignment="1">
      <alignment horizontal="left"/>
    </xf>
    <xf numFmtId="1" fontId="10" fillId="0" borderId="0" xfId="0" applyNumberFormat="1" applyFont="1"/>
    <xf numFmtId="164" fontId="42" fillId="0" borderId="0" xfId="1" applyFont="1"/>
    <xf numFmtId="4" fontId="10" fillId="0" borderId="0" xfId="0" applyNumberFormat="1" applyFont="1" applyAlignment="1">
      <alignment horizontal="left"/>
    </xf>
    <xf numFmtId="166" fontId="42" fillId="0" borderId="0" xfId="1" applyNumberFormat="1" applyFont="1" applyAlignment="1">
      <alignment horizontal="right"/>
    </xf>
    <xf numFmtId="2" fontId="34" fillId="0" borderId="0" xfId="1" applyNumberFormat="1" applyFont="1"/>
    <xf numFmtId="0" fontId="3" fillId="0" borderId="0" xfId="0" applyFont="1" applyAlignment="1">
      <alignment horizontal="left"/>
    </xf>
    <xf numFmtId="164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0" fontId="49" fillId="0" borderId="0" xfId="0" applyFont="1"/>
    <xf numFmtId="0" fontId="8" fillId="0" borderId="0" xfId="0" applyFont="1" applyAlignment="1">
      <alignment horizontal="left"/>
    </xf>
    <xf numFmtId="0" fontId="22" fillId="0" borderId="0" xfId="4" applyFont="1" applyAlignment="1">
      <alignment horizontal="left" wrapText="1"/>
    </xf>
    <xf numFmtId="0" fontId="22" fillId="0" borderId="0" xfId="1" applyNumberFormat="1" applyFont="1" applyAlignment="1">
      <alignment horizontal="left" wrapText="1"/>
    </xf>
    <xf numFmtId="4" fontId="34" fillId="0" borderId="0" xfId="1" applyNumberFormat="1" applyFont="1"/>
    <xf numFmtId="4" fontId="3" fillId="0" borderId="0" xfId="0" applyNumberFormat="1" applyFont="1"/>
    <xf numFmtId="3" fontId="10" fillId="0" borderId="0" xfId="1" applyNumberFormat="1" applyFont="1" applyAlignment="1">
      <alignment horizontal="center"/>
    </xf>
    <xf numFmtId="0" fontId="34" fillId="0" borderId="0" xfId="34" applyFont="1"/>
    <xf numFmtId="164" fontId="42" fillId="0" borderId="0" xfId="1" applyFont="1" applyAlignment="1">
      <alignment horizontal="right"/>
    </xf>
    <xf numFmtId="0" fontId="34" fillId="0" borderId="0" xfId="35" applyFont="1"/>
    <xf numFmtId="4" fontId="34" fillId="0" borderId="0" xfId="35" applyNumberFormat="1" applyFont="1"/>
    <xf numFmtId="164" fontId="26" fillId="0" borderId="0" xfId="1" applyFont="1" applyAlignment="1">
      <alignment horizontal="right"/>
    </xf>
    <xf numFmtId="164" fontId="33" fillId="0" borderId="0" xfId="1" applyFont="1"/>
    <xf numFmtId="0" fontId="22" fillId="0" borderId="0" xfId="4" applyFont="1" applyAlignment="1">
      <alignment horizontal="right" wrapText="1"/>
    </xf>
    <xf numFmtId="164" fontId="37" fillId="0" borderId="0" xfId="1" applyFont="1" applyAlignment="1">
      <alignment horizontal="left" wrapText="1"/>
    </xf>
    <xf numFmtId="0" fontId="34" fillId="0" borderId="0" xfId="36" applyFont="1"/>
    <xf numFmtId="3" fontId="34" fillId="0" borderId="0" xfId="36" applyNumberFormat="1" applyFont="1"/>
    <xf numFmtId="0" fontId="38" fillId="0" borderId="0" xfId="37" applyFont="1" applyAlignment="1">
      <alignment horizontal="center" wrapText="1"/>
    </xf>
    <xf numFmtId="0" fontId="40" fillId="0" borderId="0" xfId="37" applyFont="1" applyAlignment="1">
      <alignment horizontal="right" wrapText="1"/>
    </xf>
    <xf numFmtId="3" fontId="9" fillId="0" borderId="0" xfId="1" applyNumberFormat="1" applyFont="1" applyAlignment="1">
      <alignment horizontal="right"/>
    </xf>
    <xf numFmtId="165" fontId="26" fillId="0" borderId="0" xfId="1" applyNumberFormat="1" applyFont="1" applyAlignment="1">
      <alignment horizontal="center"/>
    </xf>
    <xf numFmtId="0" fontId="22" fillId="0" borderId="0" xfId="38" applyFont="1" applyAlignment="1">
      <alignment horizontal="center"/>
    </xf>
    <xf numFmtId="0" fontId="38" fillId="0" borderId="0" xfId="39" applyFont="1" applyAlignment="1">
      <alignment horizontal="left"/>
    </xf>
    <xf numFmtId="0" fontId="8" fillId="0" borderId="0" xfId="39" applyFont="1" applyAlignment="1">
      <alignment horizontal="right" wrapText="1"/>
    </xf>
    <xf numFmtId="4" fontId="40" fillId="0" borderId="0" xfId="39" applyNumberFormat="1" applyFont="1" applyAlignment="1">
      <alignment horizontal="right" wrapText="1"/>
    </xf>
    <xf numFmtId="165" fontId="8" fillId="0" borderId="0" xfId="1" applyNumberFormat="1" applyFont="1" applyFill="1" applyAlignment="1">
      <alignment horizontal="right" wrapText="1"/>
    </xf>
    <xf numFmtId="0" fontId="50" fillId="0" borderId="0" xfId="0" applyFont="1"/>
    <xf numFmtId="166" fontId="51" fillId="0" borderId="0" xfId="1" applyNumberFormat="1" applyFont="1" applyFill="1" applyBorder="1"/>
    <xf numFmtId="166" fontId="50" fillId="0" borderId="0" xfId="1" applyNumberFormat="1" applyFont="1" applyFill="1" applyBorder="1"/>
    <xf numFmtId="165" fontId="34" fillId="0" borderId="0" xfId="1" applyNumberFormat="1" applyFont="1" applyAlignment="1">
      <alignment horizontal="right"/>
    </xf>
    <xf numFmtId="3" fontId="34" fillId="0" borderId="0" xfId="40" applyNumberFormat="1" applyFont="1"/>
    <xf numFmtId="0" fontId="51" fillId="0" borderId="0" xfId="0" applyFont="1"/>
    <xf numFmtId="0" fontId="34" fillId="0" borderId="0" xfId="40" applyFont="1"/>
    <xf numFmtId="0" fontId="52" fillId="3" borderId="0" xfId="0" applyFont="1" applyFill="1" applyAlignment="1">
      <alignment horizontal="left"/>
    </xf>
    <xf numFmtId="0" fontId="52" fillId="3" borderId="0" xfId="0" applyFont="1" applyFill="1"/>
    <xf numFmtId="0" fontId="51" fillId="0" borderId="0" xfId="0" applyFont="1" applyAlignment="1">
      <alignment horizontal="left"/>
    </xf>
    <xf numFmtId="166" fontId="0" fillId="0" borderId="0" xfId="1" applyNumberFormat="1" applyFont="1" applyFill="1"/>
    <xf numFmtId="166" fontId="53" fillId="0" borderId="0" xfId="1" applyNumberFormat="1" applyFont="1" applyFill="1"/>
    <xf numFmtId="166" fontId="33" fillId="0" borderId="0" xfId="1" applyNumberFormat="1" applyFont="1" applyFill="1" applyBorder="1"/>
    <xf numFmtId="166" fontId="51" fillId="0" borderId="0" xfId="1" applyNumberFormat="1" applyFont="1" applyFill="1" applyBorder="1" applyAlignment="1">
      <alignment horizontal="right"/>
    </xf>
    <xf numFmtId="165" fontId="51" fillId="0" borderId="0" xfId="1" applyNumberFormat="1" applyFont="1" applyFill="1" applyBorder="1" applyAlignment="1">
      <alignment horizontal="right"/>
    </xf>
    <xf numFmtId="0" fontId="52" fillId="0" borderId="0" xfId="0" applyFont="1" applyAlignment="1">
      <alignment horizontal="left"/>
    </xf>
    <xf numFmtId="165" fontId="33" fillId="0" borderId="0" xfId="1" applyNumberFormat="1" applyFont="1"/>
    <xf numFmtId="165" fontId="22" fillId="0" borderId="0" xfId="1" applyNumberFormat="1" applyFont="1" applyAlignment="1">
      <alignment horizontal="left" wrapText="1"/>
    </xf>
    <xf numFmtId="0" fontId="54" fillId="0" borderId="0" xfId="0" applyFont="1" applyAlignment="1">
      <alignment horizontal="left"/>
    </xf>
    <xf numFmtId="165" fontId="10" fillId="0" borderId="0" xfId="1" applyNumberFormat="1" applyFont="1" applyAlignment="1">
      <alignment horizontal="left"/>
    </xf>
    <xf numFmtId="165" fontId="10" fillId="0" borderId="0" xfId="1" applyNumberFormat="1" applyFont="1" applyFill="1" applyAlignment="1">
      <alignment horizontal="left"/>
    </xf>
    <xf numFmtId="166" fontId="55" fillId="0" borderId="0" xfId="0" applyNumberFormat="1" applyFont="1"/>
    <xf numFmtId="0" fontId="50" fillId="3" borderId="0" xfId="0" applyFont="1" applyFill="1" applyAlignment="1">
      <alignment horizontal="left"/>
    </xf>
    <xf numFmtId="0" fontId="52" fillId="0" borderId="0" xfId="0" applyFont="1"/>
    <xf numFmtId="166" fontId="52" fillId="0" borderId="0" xfId="1" applyNumberFormat="1" applyFont="1" applyFill="1" applyBorder="1"/>
    <xf numFmtId="166" fontId="36" fillId="0" borderId="0" xfId="1" applyNumberFormat="1" applyFont="1" applyFill="1" applyBorder="1"/>
    <xf numFmtId="166" fontId="56" fillId="0" borderId="0" xfId="1" applyNumberFormat="1" applyFont="1" applyFill="1" applyBorder="1"/>
    <xf numFmtId="165" fontId="57" fillId="0" borderId="0" xfId="1" applyNumberFormat="1" applyFont="1"/>
    <xf numFmtId="166" fontId="57" fillId="0" borderId="0" xfId="1" applyNumberFormat="1" applyFont="1"/>
    <xf numFmtId="165" fontId="0" fillId="0" borderId="0" xfId="1" applyNumberFormat="1" applyFont="1" applyFill="1"/>
    <xf numFmtId="0" fontId="58" fillId="0" borderId="0" xfId="0" applyFont="1"/>
    <xf numFmtId="0" fontId="33" fillId="0" borderId="0" xfId="0" applyFont="1"/>
    <xf numFmtId="3" fontId="33" fillId="0" borderId="0" xfId="0" applyNumberFormat="1" applyFont="1"/>
    <xf numFmtId="0" fontId="59" fillId="0" borderId="0" xfId="0" applyFont="1"/>
    <xf numFmtId="3" fontId="42" fillId="0" borderId="0" xfId="0" applyNumberFormat="1" applyFont="1"/>
    <xf numFmtId="165" fontId="42" fillId="0" borderId="0" xfId="0" applyNumberFormat="1" applyFont="1"/>
    <xf numFmtId="1" fontId="42" fillId="0" borderId="0" xfId="0" applyNumberFormat="1" applyFont="1"/>
    <xf numFmtId="0" fontId="60" fillId="0" borderId="0" xfId="41" applyFont="1" applyAlignment="1">
      <alignment wrapText="1"/>
    </xf>
    <xf numFmtId="0" fontId="60" fillId="0" borderId="0" xfId="41" applyFont="1" applyAlignment="1">
      <alignment horizontal="right" wrapText="1"/>
    </xf>
    <xf numFmtId="3" fontId="34" fillId="4" borderId="0" xfId="23" applyNumberFormat="1" applyFont="1" applyFill="1"/>
    <xf numFmtId="164" fontId="16" fillId="0" borderId="0" xfId="1" applyFont="1" applyFill="1" applyAlignment="1">
      <alignment horizontal="right"/>
    </xf>
    <xf numFmtId="0" fontId="11" fillId="0" borderId="0" xfId="0" applyFont="1" applyAlignment="1">
      <alignment horizontal="left" wrapText="1"/>
    </xf>
    <xf numFmtId="168" fontId="10" fillId="0" borderId="0" xfId="0" applyNumberFormat="1" applyFont="1"/>
    <xf numFmtId="164" fontId="34" fillId="0" borderId="0" xfId="1" applyFont="1" applyFill="1"/>
    <xf numFmtId="164" fontId="34" fillId="0" borderId="0" xfId="1" applyFont="1" applyFill="1" applyAlignment="1">
      <alignment horizontal="right" wrapText="1"/>
    </xf>
    <xf numFmtId="168" fontId="34" fillId="0" borderId="0" xfId="0" applyNumberFormat="1" applyFont="1" applyAlignment="1">
      <alignment horizontal="left"/>
    </xf>
    <xf numFmtId="0" fontId="8" fillId="5" borderId="0" xfId="0" applyFont="1" applyFill="1"/>
    <xf numFmtId="43" fontId="9" fillId="5" borderId="0" xfId="1" applyNumberFormat="1" applyFont="1" applyFill="1" applyAlignment="1">
      <alignment horizontal="right"/>
    </xf>
    <xf numFmtId="164" fontId="16" fillId="5" borderId="0" xfId="0" applyNumberFormat="1" applyFont="1" applyFill="1"/>
    <xf numFmtId="164" fontId="9" fillId="0" borderId="0" xfId="1" applyFont="1" applyFill="1"/>
    <xf numFmtId="166" fontId="34" fillId="0" borderId="0" xfId="0" applyNumberFormat="1" applyFont="1" applyAlignment="1">
      <alignment horizontal="right"/>
    </xf>
    <xf numFmtId="166" fontId="34" fillId="0" borderId="0" xfId="0" applyNumberFormat="1" applyFont="1"/>
    <xf numFmtId="0" fontId="61" fillId="0" borderId="0" xfId="0" applyFont="1"/>
    <xf numFmtId="166" fontId="6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49" fontId="34" fillId="0" borderId="0" xfId="9" applyNumberFormat="1" applyFont="1"/>
    <xf numFmtId="49" fontId="10" fillId="0" borderId="0" xfId="1" applyNumberFormat="1" applyFont="1"/>
    <xf numFmtId="0" fontId="10" fillId="0" borderId="0" xfId="1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49" fontId="9" fillId="0" borderId="0" xfId="1" applyNumberFormat="1" applyFont="1"/>
    <xf numFmtId="165" fontId="34" fillId="0" borderId="0" xfId="1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166" fontId="16" fillId="0" borderId="0" xfId="0" applyNumberFormat="1" applyFont="1" applyAlignment="1">
      <alignment horizontal="center"/>
    </xf>
    <xf numFmtId="0" fontId="11" fillId="0" borderId="0" xfId="0" applyFont="1" applyAlignment="1"/>
  </cellXfs>
  <cellStyles count="42">
    <cellStyle name="Comma" xfId="1" builtinId="3"/>
    <cellStyle name="Comma 2" xfId="2" xr:uid="{C13D4AA1-BFB7-420B-820D-D9DAC800C38D}"/>
    <cellStyle name="Currency 2" xfId="30" xr:uid="{1FFD2983-0F5D-4B4C-B1B4-C14AA721BEC0}"/>
    <cellStyle name="Hyperlink 2" xfId="8" xr:uid="{29798F9E-B7A9-44BF-8DF4-15F8080B6BCC}"/>
    <cellStyle name="Normal" xfId="0" builtinId="0"/>
    <cellStyle name="Normal 12" xfId="41" xr:uid="{3D8B352C-290F-44D7-8BCF-293CF243E56A}"/>
    <cellStyle name="Normal 17" xfId="16" xr:uid="{D642EFB8-E12F-47E9-93D4-7FF02D001746}"/>
    <cellStyle name="Normal 18" xfId="33" xr:uid="{79EA29E7-8311-40A4-84FE-F1122D20731F}"/>
    <cellStyle name="Normal 19" xfId="34" xr:uid="{356541DE-341C-4DD5-BBCF-06294028388A}"/>
    <cellStyle name="Normal 20" xfId="40" xr:uid="{9127A45F-E6F3-4E74-A2B4-EEADAF62584F}"/>
    <cellStyle name="Normal 21" xfId="6" xr:uid="{0A12ECBD-721B-4688-9A21-B7C1BC8B1908}"/>
    <cellStyle name="Normal 22" xfId="9" xr:uid="{7E713566-1B03-4294-9B2E-07B21003722A}"/>
    <cellStyle name="Normal 23" xfId="23" xr:uid="{1E900D7C-AF65-4DB0-AD9C-876B49CC5AA4}"/>
    <cellStyle name="Normal 24" xfId="36" xr:uid="{02C7EC70-9E25-4864-BF17-2A5C6BE036D9}"/>
    <cellStyle name="Normal 26" xfId="15" xr:uid="{ABB4FF65-33CD-4E84-96FF-56AF30DC9093}"/>
    <cellStyle name="Normal 27" xfId="27" xr:uid="{F1FD8959-3DAE-44E7-9E59-3C186E2CCA8D}"/>
    <cellStyle name="Normal 28" xfId="32" xr:uid="{CE79F0D3-B945-4397-9FFA-0D9C09EE2F7E}"/>
    <cellStyle name="Normal 30" xfId="35" xr:uid="{C9C658DE-1EC4-402E-9B84-E12AE1F22B9A}"/>
    <cellStyle name="Normal_15" xfId="3" xr:uid="{5B0CB534-7600-4E92-BF22-3B78A9A70153}"/>
    <cellStyle name="Normal_16" xfId="7" xr:uid="{9D00E624-8978-4AF4-9C2B-3D1DDD1970AF}"/>
    <cellStyle name="Normal_18" xfId="10" xr:uid="{0B3031B0-5C3A-45D9-858F-32ACA88C7BA6}"/>
    <cellStyle name="Normal_20" xfId="11" xr:uid="{791595F4-CF84-4FEB-83BF-F4854AF48910}"/>
    <cellStyle name="Normal_20_1" xfId="12" xr:uid="{DA260EE3-D777-41B2-B239-0B75CF1D5CAF}"/>
    <cellStyle name="Normal_22" xfId="14" xr:uid="{DA9B7FBC-8B73-421B-AD14-ED60BBD84783}"/>
    <cellStyle name="Normal_22_1" xfId="13" xr:uid="{410C3E78-9588-4043-8BAB-804A36D2D455}"/>
    <cellStyle name="Normal_28" xfId="17" xr:uid="{28A6F41D-427E-476F-9D5F-FF608BA5A66A}"/>
    <cellStyle name="Normal_28_1" xfId="18" xr:uid="{4E567D0E-2720-40A0-B7C0-52864A6DE574}"/>
    <cellStyle name="Normal_30" xfId="19" xr:uid="{E3E88BE8-81AF-4168-B4F5-4B57C55A51E1}"/>
    <cellStyle name="Normal_34" xfId="20" xr:uid="{677CEBBE-2267-4149-81AE-BBB7DDFFA19E}"/>
    <cellStyle name="Normal_34_1" xfId="21" xr:uid="{1029D237-6E6D-4B5A-8500-494BE475095E}"/>
    <cellStyle name="Normal_37" xfId="22" xr:uid="{61095C62-4886-402A-98BE-087EAC6D471B}"/>
    <cellStyle name="Normal_38" xfId="24" xr:uid="{0276DEC1-8CE5-451C-BB27-98E4522FAE86}"/>
    <cellStyle name="Normal_38_1" xfId="4" xr:uid="{A5961642-D1EE-45A7-B3C6-5484FC40E118}"/>
    <cellStyle name="Normal_40" xfId="25" xr:uid="{900F4C26-9994-4EA0-B3AE-D8FFAFA21045}"/>
    <cellStyle name="Normal_40_1" xfId="26" xr:uid="{668B967B-F98C-4332-8F8E-E994D3927BFA}"/>
    <cellStyle name="Normal_42" xfId="28" xr:uid="{B5DF2525-1850-4939-A540-3E2B18E30447}"/>
    <cellStyle name="Normal_44" xfId="29" xr:uid="{5CB648EC-C095-4BEA-8BAC-C4C00694DBEF}"/>
    <cellStyle name="Normal_44_1" xfId="5" xr:uid="{5118B817-8CA4-4245-B84B-1B8B70537753}"/>
    <cellStyle name="Normal_51" xfId="31" xr:uid="{2DDDBA5E-034B-402B-BCF1-C3E8C68617CB}"/>
    <cellStyle name="Normal_76" xfId="37" xr:uid="{37792CEC-0C5F-46F3-BD8E-62DF2E980194}"/>
    <cellStyle name="Normal_78" xfId="39" xr:uid="{804B8EF5-BBB7-46AA-8E57-A3E3F71789C6}"/>
    <cellStyle name="Normal_78_1" xfId="38" xr:uid="{7EFBCC02-986A-4527-88D1-E52FBC2B098D}"/>
  </cellStyles>
  <dxfs count="2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strike val="0"/>
        <color auto="1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externalLink" Target="externalLinks/externalLink1.xml"/><Relationship Id="rId129" Type="http://schemas.openxmlformats.org/officeDocument/2006/relationships/customXml" Target="../customXml/item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ustomXml" Target="../customXml/item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customXml" Target="../customXml/item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ustomXml" Target="../customXml/item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</xdr:colOff>
      <xdr:row>0</xdr:row>
      <xdr:rowOff>3175</xdr:rowOff>
    </xdr:from>
    <xdr:to>
      <xdr:col>12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EC6C69-EA21-463E-9686-3B3CF53A6FDC}"/>
            </a:ext>
          </a:extLst>
        </xdr:cNvPr>
        <xdr:cNvSpPr txBox="1"/>
      </xdr:nvSpPr>
      <xdr:spPr>
        <a:xfrm>
          <a:off x="8699500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</xdr:colOff>
      <xdr:row>0</xdr:row>
      <xdr:rowOff>3175</xdr:rowOff>
    </xdr:from>
    <xdr:to>
      <xdr:col>12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C46AAC-0877-4BFD-8E10-E35C2AEC6124}"/>
            </a:ext>
          </a:extLst>
        </xdr:cNvPr>
        <xdr:cNvSpPr txBox="1"/>
      </xdr:nvSpPr>
      <xdr:spPr>
        <a:xfrm>
          <a:off x="91090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0</xdr:row>
      <xdr:rowOff>3175</xdr:rowOff>
    </xdr:from>
    <xdr:to>
      <xdr:col>7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6BAEB4-F181-4E61-B08B-ED555FBDA383}"/>
            </a:ext>
          </a:extLst>
        </xdr:cNvPr>
        <xdr:cNvSpPr txBox="1"/>
      </xdr:nvSpPr>
      <xdr:spPr>
        <a:xfrm>
          <a:off x="620712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X20A0T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librarynsw.sharepoint.com/sites/PLSDC/PLS/Grants%20%20Subsidies/Grants%20&amp;%20Subsidies/Statistics%201989+/Statistics%202021-22/Plb21-22%20.xlsm" TargetMode="External"/><Relationship Id="rId1" Type="http://schemas.openxmlformats.org/officeDocument/2006/relationships/externalLinkPath" Target="https://statelibrarynsw.sharepoint.com/sites/PLSDC/PLS/Grants%20%20Subsidies/Grants%20&amp;%20Subsidies/Statistics%201989+/Statistics%202021-22/Plb21-22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ETepuU-04U6TG7oXGh6mxilPNNRtivZJoulN9TFn7fMIPN8Rt2omRJBUug89EVPk" itemId="01KWGE7V23LVQU6MNLQZE3Q4GICZB6WSCL">
      <xxl21:absoluteUrl r:id="rId2"/>
    </xxl21:alternateUrls>
    <sheetNames>
      <sheetName val="1"/>
      <sheetName val="2"/>
      <sheetName val="3"/>
      <sheetName val="4"/>
      <sheetName val="5-Blank"/>
      <sheetName val="6"/>
      <sheetName val="7"/>
      <sheetName val="8"/>
      <sheetName val="9"/>
      <sheetName val="10"/>
      <sheetName val="11"/>
      <sheetName val="12"/>
      <sheetName val="13"/>
      <sheetName val="14-blank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-Blank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-Blank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-Blank"/>
      <sheetName val="98"/>
      <sheetName val="99"/>
    </sheetNames>
    <sheetDataSet>
      <sheetData sheetId="0"/>
      <sheetData sheetId="1"/>
      <sheetData sheetId="2"/>
      <sheetData sheetId="3">
        <row r="43">
          <cell r="C43">
            <v>8185892</v>
          </cell>
          <cell r="H43">
            <v>411355899.26999998</v>
          </cell>
          <cell r="J43">
            <v>29183566.301061478</v>
          </cell>
        </row>
        <row r="46">
          <cell r="C46">
            <v>64455.842519685037</v>
          </cell>
          <cell r="H46">
            <v>3239022.8288976378</v>
          </cell>
          <cell r="I46">
            <v>50.251811197851133</v>
          </cell>
          <cell r="J46">
            <v>229791.86063827935</v>
          </cell>
        </row>
        <row r="47">
          <cell r="C47">
            <v>25563</v>
          </cell>
          <cell r="H47">
            <v>1379958.29</v>
          </cell>
          <cell r="I47">
            <v>54.618541730828454</v>
          </cell>
          <cell r="J47">
            <v>126690.24018824543</v>
          </cell>
        </row>
        <row r="48">
          <cell r="C48">
            <v>387104</v>
          </cell>
          <cell r="H48">
            <v>22422620.289999999</v>
          </cell>
          <cell r="I48">
            <v>177.49447932053178</v>
          </cell>
          <cell r="J48">
            <v>1072170.9790524789</v>
          </cell>
        </row>
        <row r="49">
          <cell r="C49">
            <v>1520</v>
          </cell>
          <cell r="H49">
            <v>95458.75</v>
          </cell>
          <cell r="I49">
            <v>24.51773702980957</v>
          </cell>
          <cell r="J49">
            <v>66305.179052478794</v>
          </cell>
        </row>
      </sheetData>
      <sheetData sheetId="4"/>
      <sheetData sheetId="5"/>
      <sheetData sheetId="6"/>
      <sheetData sheetId="7">
        <row r="41">
          <cell r="C41">
            <v>401962043.61000001</v>
          </cell>
          <cell r="H41">
            <v>30876817.049999997</v>
          </cell>
        </row>
        <row r="45">
          <cell r="C45">
            <v>3165055.461496063</v>
          </cell>
          <cell r="E45">
            <v>49.104244669976104</v>
          </cell>
          <cell r="H45">
            <v>243124.54370078738</v>
          </cell>
        </row>
        <row r="46">
          <cell r="C46">
            <v>1356301.11</v>
          </cell>
          <cell r="E46">
            <v>51.501426828886878</v>
          </cell>
          <cell r="H46">
            <v>132322</v>
          </cell>
        </row>
        <row r="47">
          <cell r="C47">
            <v>17633979</v>
          </cell>
          <cell r="E47">
            <v>742.55188624492166</v>
          </cell>
          <cell r="H47">
            <v>1160945</v>
          </cell>
        </row>
        <row r="48">
          <cell r="C48">
            <v>97370</v>
          </cell>
          <cell r="E48">
            <v>19.139043171473123</v>
          </cell>
          <cell r="H48">
            <v>66849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[s15l1];/" TargetMode="External"/><Relationship Id="rId1" Type="http://schemas.openxmlformats.org/officeDocument/2006/relationships/hyperlink" Target="http://[s15l0];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[s15l1];/" TargetMode="External"/><Relationship Id="rId1" Type="http://schemas.openxmlformats.org/officeDocument/2006/relationships/hyperlink" Target="http://[s15l0];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[s16l1];/" TargetMode="External"/><Relationship Id="rId1" Type="http://schemas.openxmlformats.org/officeDocument/2006/relationships/hyperlink" Target="http://[s16l0];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C1F5-5C10-41AF-B461-D9177850EDD3}">
  <sheetPr codeName="Sheet1"/>
  <dimension ref="A1:AA16"/>
  <sheetViews>
    <sheetView zoomScaleNormal="100" workbookViewId="0">
      <selection activeCell="B18" sqref="B18"/>
    </sheetView>
  </sheetViews>
  <sheetFormatPr defaultColWidth="8.85546875" defaultRowHeight="13.5" customHeight="1"/>
  <cols>
    <col min="1" max="1" width="11.42578125" customWidth="1"/>
    <col min="2" max="2" width="10.140625" bestFit="1" customWidth="1"/>
    <col min="3" max="3" width="12" customWidth="1"/>
    <col min="4" max="4" width="6.5703125" bestFit="1" customWidth="1"/>
    <col min="5" max="5" width="12.85546875" customWidth="1"/>
    <col min="6" max="6" width="17.5703125" customWidth="1"/>
    <col min="7" max="7" width="6.5703125" bestFit="1" customWidth="1"/>
    <col min="8" max="8" width="13.140625" customWidth="1"/>
    <col min="9" max="9" width="11.42578125" customWidth="1"/>
  </cols>
  <sheetData>
    <row r="1" spans="1:27" ht="13.5" customHeight="1">
      <c r="A1" s="1" t="s">
        <v>0</v>
      </c>
    </row>
    <row r="2" spans="1:27" ht="13.5" customHeight="1">
      <c r="A2" s="2" t="s">
        <v>1</v>
      </c>
    </row>
    <row r="3" spans="1:27" s="3" customFormat="1" ht="13.5" customHeight="1">
      <c r="K3" s="4"/>
      <c r="L3" s="5"/>
      <c r="M3" s="4"/>
      <c r="N3" s="4"/>
      <c r="P3" s="6"/>
      <c r="Q3" s="7"/>
      <c r="R3" s="8"/>
      <c r="T3" s="9"/>
      <c r="U3" s="10"/>
      <c r="V3" s="6"/>
      <c r="W3" s="7"/>
      <c r="X3" s="7"/>
      <c r="Y3" s="8"/>
      <c r="Z3" s="11"/>
      <c r="AA3" s="12"/>
    </row>
    <row r="5" spans="1:27" ht="30" customHeight="1"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4</v>
      </c>
      <c r="H5" s="13" t="s">
        <v>7</v>
      </c>
      <c r="I5" s="14"/>
    </row>
    <row r="6" spans="1:27" ht="13.5" customHeight="1">
      <c r="B6" s="15"/>
      <c r="C6" s="16" t="s">
        <v>8</v>
      </c>
      <c r="D6" s="16" t="s">
        <v>8</v>
      </c>
      <c r="E6" s="16" t="s">
        <v>8</v>
      </c>
      <c r="F6" s="16" t="s">
        <v>8</v>
      </c>
      <c r="G6" s="16" t="s">
        <v>8</v>
      </c>
      <c r="H6" s="16" t="s">
        <v>8</v>
      </c>
      <c r="I6" s="14"/>
    </row>
    <row r="7" spans="1:27" ht="13.5" customHeight="1">
      <c r="A7" s="17" t="s">
        <v>9</v>
      </c>
      <c r="B7" s="18">
        <f>'[1]4'!C43</f>
        <v>8185892</v>
      </c>
      <c r="C7" s="18">
        <f>'[1]4'!H43</f>
        <v>411355899.26999998</v>
      </c>
      <c r="D7" s="19"/>
      <c r="E7" s="20">
        <f>'[1]4'!J43</f>
        <v>29183566.301061478</v>
      </c>
      <c r="F7" s="18">
        <f>'[1]8'!C41</f>
        <v>401962043.61000001</v>
      </c>
      <c r="G7" s="21"/>
      <c r="H7" s="22">
        <f>'[1]8'!H41</f>
        <v>30876817.049999997</v>
      </c>
      <c r="I7" s="23"/>
    </row>
    <row r="8" spans="1:27" ht="13.5" customHeight="1">
      <c r="A8" s="17" t="s">
        <v>10</v>
      </c>
      <c r="B8" s="18">
        <f>'[1]4'!C46</f>
        <v>64455.842519685037</v>
      </c>
      <c r="C8" s="18">
        <f>'[1]4'!H46</f>
        <v>3239022.8288976378</v>
      </c>
      <c r="D8" s="19">
        <f>'[1]4'!I46</f>
        <v>50.251811197851133</v>
      </c>
      <c r="E8" s="18">
        <f>'[1]4'!J46</f>
        <v>229791.86063827935</v>
      </c>
      <c r="F8" s="18">
        <f>'[1]8'!C45</f>
        <v>3165055.461496063</v>
      </c>
      <c r="G8" s="24">
        <f>'[1]8'!E45</f>
        <v>49.104244669976104</v>
      </c>
      <c r="H8" s="22">
        <f>'[1]8'!H45</f>
        <v>243124.54370078738</v>
      </c>
    </row>
    <row r="9" spans="1:27" ht="13.5" customHeight="1">
      <c r="A9" s="17" t="s">
        <v>11</v>
      </c>
      <c r="B9" s="18">
        <f>'[1]4'!C47</f>
        <v>25563</v>
      </c>
      <c r="C9" s="18">
        <f>'[1]4'!H47</f>
        <v>1379958.29</v>
      </c>
      <c r="D9" s="19">
        <f>'[1]4'!I47</f>
        <v>54.618541730828454</v>
      </c>
      <c r="E9" s="18">
        <f>'[1]4'!J47</f>
        <v>126690.24018824543</v>
      </c>
      <c r="F9" s="18">
        <f>'[1]8'!C46</f>
        <v>1356301.11</v>
      </c>
      <c r="G9" s="25">
        <f>'[1]8'!E46</f>
        <v>51.501426828886878</v>
      </c>
      <c r="H9" s="22">
        <f>'[1]8'!H46</f>
        <v>132322</v>
      </c>
    </row>
    <row r="10" spans="1:27" ht="13.5" customHeight="1">
      <c r="A10" s="17" t="s">
        <v>12</v>
      </c>
      <c r="B10" s="18">
        <f>'[1]4'!C48</f>
        <v>387104</v>
      </c>
      <c r="C10" s="18">
        <f>'[1]4'!H48</f>
        <v>22422620.289999999</v>
      </c>
      <c r="D10" s="19">
        <f>'[1]4'!I48</f>
        <v>177.49447932053178</v>
      </c>
      <c r="E10" s="18">
        <f>'[1]4'!J48</f>
        <v>1072170.9790524789</v>
      </c>
      <c r="F10" s="18">
        <f>'[1]8'!C47</f>
        <v>17633979</v>
      </c>
      <c r="G10" s="25">
        <f>'[1]8'!E47</f>
        <v>742.55188624492166</v>
      </c>
      <c r="H10" s="22">
        <f>'[1]8'!H47</f>
        <v>1160945</v>
      </c>
    </row>
    <row r="11" spans="1:27" ht="13.5" customHeight="1">
      <c r="A11" s="17" t="s">
        <v>13</v>
      </c>
      <c r="B11" s="18">
        <f>'[1]4'!C49</f>
        <v>1520</v>
      </c>
      <c r="C11" s="18">
        <f>'[1]4'!H49</f>
        <v>95458.75</v>
      </c>
      <c r="D11" s="19">
        <f>'[1]4'!I49</f>
        <v>24.51773702980957</v>
      </c>
      <c r="E11" s="18">
        <f>'[1]4'!J49</f>
        <v>66305.179052478794</v>
      </c>
      <c r="F11" s="18">
        <f>'[1]8'!C48</f>
        <v>97370</v>
      </c>
      <c r="G11" s="25">
        <f>'[1]8'!E48</f>
        <v>19.139043171473123</v>
      </c>
      <c r="H11" s="22">
        <f>'[1]8'!H48</f>
        <v>66849</v>
      </c>
    </row>
    <row r="12" spans="1:27" ht="13.5" customHeight="1">
      <c r="A12" s="26"/>
      <c r="B12" s="26"/>
      <c r="C12" s="26"/>
      <c r="D12" s="26"/>
      <c r="E12" s="26"/>
      <c r="F12" s="26"/>
      <c r="G12" s="26"/>
      <c r="H12" s="26"/>
    </row>
    <row r="13" spans="1:27" ht="13.5" customHeight="1">
      <c r="A13" s="26"/>
      <c r="B13" s="26"/>
      <c r="C13" s="26"/>
      <c r="D13" s="26"/>
      <c r="E13" s="26"/>
      <c r="F13" s="22"/>
      <c r="G13" s="26"/>
      <c r="H13" s="26"/>
    </row>
    <row r="14" spans="1:27" ht="13.5" customHeight="1">
      <c r="A14" s="27" t="s">
        <v>14</v>
      </c>
      <c r="B14" s="23"/>
      <c r="C14" s="17"/>
      <c r="D14" s="17"/>
      <c r="E14" s="23"/>
      <c r="F14" s="23"/>
      <c r="G14" s="28"/>
      <c r="H14" s="26"/>
    </row>
    <row r="15" spans="1:27" ht="13.5" customHeight="1">
      <c r="A15" s="27" t="s">
        <v>15</v>
      </c>
      <c r="B15" s="23"/>
      <c r="C15" s="17"/>
      <c r="D15" s="17"/>
      <c r="E15" s="23"/>
      <c r="F15" s="23"/>
      <c r="G15" s="28"/>
      <c r="H15" s="26"/>
    </row>
    <row r="16" spans="1:27" ht="13.5" customHeight="1">
      <c r="A16" s="29" t="s">
        <v>16</v>
      </c>
      <c r="B16" s="30"/>
      <c r="C16" s="31"/>
      <c r="D16" s="31"/>
      <c r="E16" s="30"/>
      <c r="F16" s="32"/>
      <c r="G16" s="33"/>
      <c r="H16" s="34"/>
    </row>
  </sheetData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0BF9-AAA7-4F08-8E1F-4C197F76FD21}">
  <sheetPr codeName="Sheet9"/>
  <dimension ref="A1:K48"/>
  <sheetViews>
    <sheetView zoomScaleNormal="100" workbookViewId="0">
      <pane ySplit="5" topLeftCell="A18" activePane="bottomLeft" state="frozen"/>
      <selection pane="bottomLeft" activeCell="J43" sqref="J43"/>
      <selection activeCell="D58" sqref="D58"/>
    </sheetView>
  </sheetViews>
  <sheetFormatPr defaultColWidth="8.85546875" defaultRowHeight="12.75"/>
  <cols>
    <col min="1" max="1" width="14.28515625" customWidth="1"/>
    <col min="2" max="2" width="10.5703125" style="102" customWidth="1"/>
    <col min="3" max="3" width="16.42578125" style="21" customWidth="1"/>
    <col min="4" max="4" width="2.42578125" style="21" customWidth="1"/>
    <col min="5" max="5" width="7.140625" style="36" customWidth="1"/>
    <col min="6" max="6" width="10.5703125" style="21" customWidth="1"/>
    <col min="7" max="7" width="12.7109375" style="21" customWidth="1"/>
    <col min="8" max="8" width="12.85546875" style="97" customWidth="1"/>
    <col min="9" max="9" width="8.85546875" style="97" customWidth="1"/>
    <col min="10" max="10" width="11.28515625" bestFit="1" customWidth="1"/>
  </cols>
  <sheetData>
    <row r="1" spans="1:11" ht="15">
      <c r="A1" s="1" t="s">
        <v>179</v>
      </c>
      <c r="B1" s="87"/>
      <c r="C1" s="20"/>
      <c r="D1" s="20"/>
      <c r="H1"/>
    </row>
    <row r="2" spans="1:11">
      <c r="A2" s="14" t="s">
        <v>180</v>
      </c>
      <c r="B2" s="88"/>
      <c r="C2" s="20"/>
      <c r="D2" s="20"/>
      <c r="H2"/>
    </row>
    <row r="3" spans="1:11" ht="9" customHeight="1">
      <c r="C3" s="79"/>
      <c r="D3" s="79"/>
      <c r="E3" s="103"/>
      <c r="F3" s="104"/>
      <c r="G3" s="104"/>
    </row>
    <row r="4" spans="1:11" s="89" customFormat="1" ht="38.450000000000003" customHeight="1">
      <c r="B4" s="90" t="s">
        <v>2</v>
      </c>
      <c r="C4" s="40" t="s">
        <v>181</v>
      </c>
      <c r="D4" s="40"/>
      <c r="E4" s="41" t="s">
        <v>4</v>
      </c>
      <c r="F4" s="40" t="s">
        <v>182</v>
      </c>
      <c r="G4" s="40" t="s">
        <v>183</v>
      </c>
      <c r="H4" s="41" t="s">
        <v>184</v>
      </c>
      <c r="I4" s="105"/>
      <c r="J4" s="38"/>
      <c r="K4" s="38"/>
    </row>
    <row r="5" spans="1:11" ht="13.5" customHeight="1">
      <c r="B5" s="91"/>
      <c r="C5" s="53" t="s">
        <v>8</v>
      </c>
      <c r="D5" s="53"/>
      <c r="E5" s="44" t="s">
        <v>8</v>
      </c>
      <c r="F5" s="45" t="s">
        <v>8</v>
      </c>
      <c r="G5" s="45" t="s">
        <v>8</v>
      </c>
      <c r="H5" s="45" t="s">
        <v>8</v>
      </c>
    </row>
    <row r="6" spans="1:11" ht="13.5" customHeight="1">
      <c r="A6" s="26" t="s">
        <v>135</v>
      </c>
      <c r="B6" s="46">
        <v>153498</v>
      </c>
      <c r="C6" s="46">
        <v>10384647</v>
      </c>
      <c r="D6" s="46"/>
      <c r="E6" s="100">
        <f t="shared" ref="E6:E37" si="0">SUM(C6/B6)</f>
        <v>67.653304929054457</v>
      </c>
      <c r="F6" s="64">
        <v>437469</v>
      </c>
      <c r="G6" s="46">
        <v>56212</v>
      </c>
      <c r="H6" s="72">
        <f>F6+G6</f>
        <v>493681</v>
      </c>
    </row>
    <row r="7" spans="1:11" ht="13.5" customHeight="1">
      <c r="A7" s="26" t="s">
        <v>136</v>
      </c>
      <c r="B7" s="46">
        <v>23572</v>
      </c>
      <c r="C7" s="101">
        <v>973491</v>
      </c>
      <c r="D7" s="101"/>
      <c r="E7" s="100">
        <f t="shared" si="0"/>
        <v>41.298617003224166</v>
      </c>
      <c r="F7" s="64">
        <v>112110</v>
      </c>
      <c r="G7" s="46">
        <v>19500</v>
      </c>
      <c r="H7" s="72">
        <f t="shared" ref="H7:H37" si="1">F7+G7</f>
        <v>131610</v>
      </c>
    </row>
    <row r="8" spans="1:11" ht="13.5" customHeight="1">
      <c r="A8" s="26" t="s">
        <v>137</v>
      </c>
      <c r="B8" s="46">
        <v>132822</v>
      </c>
      <c r="C8" s="101">
        <v>7372990</v>
      </c>
      <c r="D8" s="101"/>
      <c r="E8" s="100">
        <f t="shared" si="0"/>
        <v>55.510307027450274</v>
      </c>
      <c r="F8" s="64">
        <v>378542</v>
      </c>
      <c r="G8" s="46">
        <v>56212</v>
      </c>
      <c r="H8" s="72">
        <f t="shared" si="1"/>
        <v>434754</v>
      </c>
    </row>
    <row r="9" spans="1:11" ht="13.5" customHeight="1">
      <c r="A9" s="26" t="s">
        <v>138</v>
      </c>
      <c r="B9" s="46">
        <v>76364</v>
      </c>
      <c r="C9" s="101">
        <v>3672062</v>
      </c>
      <c r="D9" s="101"/>
      <c r="E9" s="100">
        <f t="shared" si="0"/>
        <v>48.086297208108533</v>
      </c>
      <c r="F9" s="64">
        <v>217637</v>
      </c>
      <c r="G9" s="46">
        <v>58521</v>
      </c>
      <c r="H9" s="72">
        <f t="shared" si="1"/>
        <v>276158</v>
      </c>
      <c r="I9" s="106"/>
    </row>
    <row r="10" spans="1:11" ht="13.5" customHeight="1">
      <c r="A10" s="26" t="s">
        <v>139</v>
      </c>
      <c r="B10" s="46">
        <v>108892</v>
      </c>
      <c r="C10" s="101">
        <v>2932162</v>
      </c>
      <c r="D10" s="101"/>
      <c r="E10" s="100">
        <f t="shared" si="0"/>
        <v>26.927249017375015</v>
      </c>
      <c r="F10" s="64">
        <v>340862</v>
      </c>
      <c r="G10" s="46">
        <v>30000</v>
      </c>
      <c r="H10" s="72">
        <f t="shared" si="1"/>
        <v>370862</v>
      </c>
      <c r="I10" s="106"/>
    </row>
    <row r="11" spans="1:11" ht="13.5" customHeight="1">
      <c r="A11" s="26" t="s">
        <v>140</v>
      </c>
      <c r="B11" s="46">
        <v>23573</v>
      </c>
      <c r="C11" s="101">
        <v>1183600</v>
      </c>
      <c r="D11" s="101"/>
      <c r="E11" s="100">
        <f t="shared" si="0"/>
        <v>50.20998600093327</v>
      </c>
      <c r="F11" s="64">
        <v>100015</v>
      </c>
      <c r="G11" s="46">
        <v>24070</v>
      </c>
      <c r="H11" s="72">
        <f t="shared" si="1"/>
        <v>124085</v>
      </c>
      <c r="I11" s="106"/>
    </row>
    <row r="12" spans="1:11" ht="13.5" customHeight="1">
      <c r="A12" s="26" t="s">
        <v>142</v>
      </c>
      <c r="B12" s="46">
        <v>21207</v>
      </c>
      <c r="C12" s="101">
        <v>925983</v>
      </c>
      <c r="D12" s="101"/>
      <c r="E12" s="100">
        <f t="shared" si="0"/>
        <v>43.664026029141318</v>
      </c>
      <c r="F12" s="94">
        <v>98609</v>
      </c>
      <c r="G12" s="46">
        <v>19500</v>
      </c>
      <c r="H12" s="72">
        <f t="shared" si="1"/>
        <v>118109</v>
      </c>
      <c r="I12" s="106"/>
    </row>
    <row r="13" spans="1:11" ht="13.5" customHeight="1">
      <c r="A13" s="26" t="s">
        <v>143</v>
      </c>
      <c r="B13" s="46">
        <v>14349</v>
      </c>
      <c r="C13" s="46">
        <v>1356301.11</v>
      </c>
      <c r="D13" s="46"/>
      <c r="E13" s="100">
        <f t="shared" si="0"/>
        <v>94.52234371733222</v>
      </c>
      <c r="F13" s="94">
        <v>70989</v>
      </c>
      <c r="G13" s="46">
        <v>30425</v>
      </c>
      <c r="H13" s="72">
        <f t="shared" si="1"/>
        <v>101414</v>
      </c>
      <c r="I13" s="106"/>
    </row>
    <row r="14" spans="1:11" ht="13.5" customHeight="1">
      <c r="A14" s="26" t="s">
        <v>144</v>
      </c>
      <c r="B14" s="46">
        <v>47705</v>
      </c>
      <c r="C14" s="101">
        <v>1692500</v>
      </c>
      <c r="D14" s="101"/>
      <c r="E14" s="100">
        <f t="shared" si="0"/>
        <v>35.478461377214131</v>
      </c>
      <c r="F14" s="94">
        <v>135959</v>
      </c>
      <c r="G14" s="46">
        <v>56212</v>
      </c>
      <c r="H14" s="72">
        <f t="shared" si="1"/>
        <v>192171</v>
      </c>
      <c r="I14" s="106"/>
    </row>
    <row r="15" spans="1:11" ht="13.5" customHeight="1">
      <c r="A15" s="26" t="s">
        <v>145</v>
      </c>
      <c r="B15" s="46">
        <v>234275</v>
      </c>
      <c r="C15" s="101">
        <v>7459820</v>
      </c>
      <c r="D15" s="101"/>
      <c r="E15" s="100">
        <f t="shared" si="0"/>
        <v>31.842151317895635</v>
      </c>
      <c r="F15" s="94">
        <v>667684</v>
      </c>
      <c r="G15" s="46">
        <v>56212</v>
      </c>
      <c r="H15" s="72">
        <f t="shared" si="1"/>
        <v>723896</v>
      </c>
      <c r="I15" s="106"/>
    </row>
    <row r="16" spans="1:11" ht="13.5" customHeight="1">
      <c r="A16" s="26" t="s">
        <v>147</v>
      </c>
      <c r="B16" s="46">
        <v>242237</v>
      </c>
      <c r="C16" s="101">
        <v>12589504</v>
      </c>
      <c r="D16" s="101"/>
      <c r="E16" s="100">
        <f t="shared" si="0"/>
        <v>51.97184575436453</v>
      </c>
      <c r="F16" s="94">
        <v>690375</v>
      </c>
      <c r="G16" s="46">
        <v>56212</v>
      </c>
      <c r="H16" s="72">
        <f t="shared" si="1"/>
        <v>746587</v>
      </c>
      <c r="I16" s="106"/>
    </row>
    <row r="17" spans="1:8" ht="13.5" customHeight="1">
      <c r="A17" s="26" t="s">
        <v>148</v>
      </c>
      <c r="B17" s="46">
        <v>62782</v>
      </c>
      <c r="C17" s="101">
        <v>2614023</v>
      </c>
      <c r="D17" s="101"/>
      <c r="E17" s="100">
        <f t="shared" si="0"/>
        <v>41.636504093529993</v>
      </c>
      <c r="F17" s="94">
        <v>220556</v>
      </c>
      <c r="G17" s="46">
        <v>17840</v>
      </c>
      <c r="H17" s="72">
        <f t="shared" si="1"/>
        <v>238396</v>
      </c>
    </row>
    <row r="18" spans="1:8" ht="13.5" customHeight="1">
      <c r="A18" s="26" t="s">
        <v>149</v>
      </c>
      <c r="B18" s="46">
        <v>6249</v>
      </c>
      <c r="C18" s="101">
        <v>384785</v>
      </c>
      <c r="D18" s="101"/>
      <c r="E18" s="100">
        <f t="shared" si="0"/>
        <v>61.575452072331572</v>
      </c>
      <c r="F18" s="94">
        <v>60991</v>
      </c>
      <c r="G18" s="46">
        <v>18506.7</v>
      </c>
      <c r="H18" s="72">
        <f t="shared" si="1"/>
        <v>79497.7</v>
      </c>
    </row>
    <row r="19" spans="1:8" ht="13.5" customHeight="1">
      <c r="A19" s="26" t="s">
        <v>150</v>
      </c>
      <c r="B19" s="46">
        <v>6502</v>
      </c>
      <c r="C19" s="101">
        <v>545681</v>
      </c>
      <c r="D19" s="101"/>
      <c r="E19" s="100">
        <f t="shared" si="0"/>
        <v>83.925099969240236</v>
      </c>
      <c r="F19" s="94">
        <v>58061</v>
      </c>
      <c r="G19" s="46">
        <v>24900</v>
      </c>
      <c r="H19" s="72">
        <f t="shared" si="1"/>
        <v>82961</v>
      </c>
    </row>
    <row r="20" spans="1:8" ht="13.5" customHeight="1">
      <c r="A20" s="26" t="s">
        <v>151</v>
      </c>
      <c r="B20" s="46">
        <v>99480</v>
      </c>
      <c r="C20" s="101">
        <v>2710008</v>
      </c>
      <c r="D20" s="101"/>
      <c r="E20" s="100">
        <f t="shared" si="0"/>
        <v>27.241737032569361</v>
      </c>
      <c r="F20" s="94">
        <v>283518</v>
      </c>
      <c r="G20" s="46">
        <v>59468</v>
      </c>
      <c r="H20" s="72">
        <f t="shared" si="1"/>
        <v>342986</v>
      </c>
    </row>
    <row r="21" spans="1:8" ht="13.5" customHeight="1">
      <c r="A21" s="26" t="s">
        <v>152</v>
      </c>
      <c r="B21" s="46">
        <v>14152</v>
      </c>
      <c r="C21" s="101">
        <v>1482393</v>
      </c>
      <c r="D21" s="101"/>
      <c r="E21" s="100">
        <f t="shared" si="0"/>
        <v>104.74795081967213</v>
      </c>
      <c r="F21" s="94">
        <v>80854</v>
      </c>
      <c r="G21" s="46">
        <v>18000</v>
      </c>
      <c r="H21" s="94">
        <f t="shared" si="1"/>
        <v>98854</v>
      </c>
    </row>
    <row r="22" spans="1:8" ht="13.5" customHeight="1">
      <c r="A22" s="26" t="s">
        <v>153</v>
      </c>
      <c r="B22" s="46">
        <v>8419</v>
      </c>
      <c r="C22" s="101">
        <v>449843</v>
      </c>
      <c r="D22" s="101"/>
      <c r="E22" s="100">
        <f t="shared" si="0"/>
        <v>53.431880270816009</v>
      </c>
      <c r="F22" s="94">
        <v>23994</v>
      </c>
      <c r="G22" s="46">
        <v>56902</v>
      </c>
      <c r="H22" s="72">
        <f t="shared" si="1"/>
        <v>80896</v>
      </c>
    </row>
    <row r="23" spans="1:8" ht="13.5" customHeight="1">
      <c r="A23" s="26" t="s">
        <v>154</v>
      </c>
      <c r="B23" s="46">
        <v>5883</v>
      </c>
      <c r="C23" s="101">
        <v>331685</v>
      </c>
      <c r="D23" s="101"/>
      <c r="E23" s="100">
        <f t="shared" si="0"/>
        <v>56.380248172701002</v>
      </c>
      <c r="F23" s="94">
        <v>57134</v>
      </c>
      <c r="G23" s="46">
        <v>17301</v>
      </c>
      <c r="H23" s="72">
        <f t="shared" si="1"/>
        <v>74435</v>
      </c>
    </row>
    <row r="24" spans="1:8" ht="13.5" customHeight="1">
      <c r="A24" s="26" t="s">
        <v>155</v>
      </c>
      <c r="B24" s="46">
        <v>66408</v>
      </c>
      <c r="C24" s="101">
        <v>2630508</v>
      </c>
      <c r="D24" s="101"/>
      <c r="E24" s="100">
        <f t="shared" si="0"/>
        <v>39.61131189013372</v>
      </c>
      <c r="F24" s="94">
        <v>189263</v>
      </c>
      <c r="G24" s="46">
        <v>56902</v>
      </c>
      <c r="H24" s="72">
        <f t="shared" si="1"/>
        <v>246165</v>
      </c>
    </row>
    <row r="25" spans="1:8" ht="13.5" customHeight="1">
      <c r="A25" s="26" t="s">
        <v>156</v>
      </c>
      <c r="B25" s="46">
        <v>3103</v>
      </c>
      <c r="C25" s="101">
        <v>191476</v>
      </c>
      <c r="D25" s="101"/>
      <c r="E25" s="100">
        <f t="shared" si="0"/>
        <v>61.706735417338059</v>
      </c>
      <c r="F25" s="94">
        <v>49808</v>
      </c>
      <c r="G25" s="46">
        <v>17556</v>
      </c>
      <c r="H25" s="72">
        <f t="shared" si="1"/>
        <v>67364</v>
      </c>
    </row>
    <row r="26" spans="1:8" ht="13.5" customHeight="1">
      <c r="A26" s="26" t="s">
        <v>157</v>
      </c>
      <c r="B26" s="46">
        <v>5785</v>
      </c>
      <c r="C26" s="101">
        <v>437476</v>
      </c>
      <c r="D26" s="101"/>
      <c r="E26" s="100">
        <f t="shared" si="0"/>
        <v>75.622471910112353</v>
      </c>
      <c r="F26" s="94">
        <v>60918</v>
      </c>
      <c r="G26" s="46">
        <v>20000</v>
      </c>
      <c r="H26" s="72">
        <f t="shared" si="1"/>
        <v>80918</v>
      </c>
    </row>
    <row r="27" spans="1:8" ht="13.5" customHeight="1">
      <c r="A27" s="26" t="s">
        <v>158</v>
      </c>
      <c r="B27" s="46">
        <v>2708</v>
      </c>
      <c r="C27" s="101">
        <v>431573</v>
      </c>
      <c r="D27" s="101"/>
      <c r="E27" s="100">
        <f t="shared" si="0"/>
        <v>159.36964549483014</v>
      </c>
      <c r="F27" s="94">
        <v>13634</v>
      </c>
      <c r="G27" s="46">
        <v>54603</v>
      </c>
      <c r="H27" s="72">
        <f t="shared" si="1"/>
        <v>68237</v>
      </c>
    </row>
    <row r="28" spans="1:8" ht="13.5" customHeight="1">
      <c r="A28" s="26" t="s">
        <v>159</v>
      </c>
      <c r="B28" s="46">
        <v>9118</v>
      </c>
      <c r="C28" s="101">
        <v>619227</v>
      </c>
      <c r="D28" s="101"/>
      <c r="E28" s="100">
        <f t="shared" si="0"/>
        <v>67.912590480368507</v>
      </c>
      <c r="F28" s="94">
        <v>71088</v>
      </c>
      <c r="G28" s="46">
        <v>19329</v>
      </c>
      <c r="H28" s="72">
        <f t="shared" si="1"/>
        <v>90417</v>
      </c>
    </row>
    <row r="29" spans="1:8" ht="13.5" customHeight="1">
      <c r="A29" s="26" t="s">
        <v>160</v>
      </c>
      <c r="B29" s="46">
        <v>72743</v>
      </c>
      <c r="C29" s="101">
        <v>4257857</v>
      </c>
      <c r="D29" s="101"/>
      <c r="E29" s="100">
        <f t="shared" si="0"/>
        <v>58.532876015561634</v>
      </c>
      <c r="F29" s="94">
        <v>207317</v>
      </c>
      <c r="G29" s="46">
        <v>55591</v>
      </c>
      <c r="H29" s="72">
        <f t="shared" si="1"/>
        <v>262908</v>
      </c>
    </row>
    <row r="30" spans="1:8" ht="13.5" customHeight="1">
      <c r="A30" s="26" t="s">
        <v>161</v>
      </c>
      <c r="B30" s="46">
        <v>3577</v>
      </c>
      <c r="C30" s="101">
        <v>146000</v>
      </c>
      <c r="D30" s="101"/>
      <c r="E30" s="100">
        <f t="shared" si="0"/>
        <v>40.816326530612244</v>
      </c>
      <c r="F30" s="94">
        <v>52558</v>
      </c>
      <c r="G30" s="46">
        <v>18156</v>
      </c>
      <c r="H30" s="72">
        <f t="shared" si="1"/>
        <v>70714</v>
      </c>
    </row>
    <row r="31" spans="1:8" ht="13.5" customHeight="1">
      <c r="A31" s="26" t="s">
        <v>162</v>
      </c>
      <c r="B31" s="46">
        <v>7142</v>
      </c>
      <c r="C31" s="101">
        <v>1071021</v>
      </c>
      <c r="D31" s="101"/>
      <c r="E31" s="100">
        <f t="shared" si="0"/>
        <v>149.96093531223747</v>
      </c>
      <c r="F31" s="94">
        <v>56322</v>
      </c>
      <c r="G31" s="46">
        <v>23500</v>
      </c>
      <c r="H31" s="72">
        <f t="shared" si="1"/>
        <v>79822</v>
      </c>
    </row>
    <row r="32" spans="1:8" ht="13.5" customHeight="1">
      <c r="A32" s="26" t="s">
        <v>163</v>
      </c>
      <c r="B32" s="46">
        <v>79556</v>
      </c>
      <c r="C32" s="101">
        <v>7211271</v>
      </c>
      <c r="D32" s="101"/>
      <c r="E32" s="100">
        <f t="shared" si="0"/>
        <v>90.643961486248685</v>
      </c>
      <c r="F32" s="94">
        <v>226734</v>
      </c>
      <c r="G32" s="46">
        <v>55591</v>
      </c>
      <c r="H32" s="72">
        <f t="shared" si="1"/>
        <v>282325</v>
      </c>
    </row>
    <row r="33" spans="1:8" ht="13.5" customHeight="1">
      <c r="A33" s="26" t="s">
        <v>164</v>
      </c>
      <c r="B33" s="46">
        <v>52309</v>
      </c>
      <c r="C33" s="101">
        <v>2126637.6800000002</v>
      </c>
      <c r="D33" s="101"/>
      <c r="E33" s="100">
        <f t="shared" si="0"/>
        <v>40.655292205930152</v>
      </c>
      <c r="F33" s="94">
        <v>153983</v>
      </c>
      <c r="G33" s="46">
        <v>52000</v>
      </c>
      <c r="H33" s="72">
        <f t="shared" si="1"/>
        <v>205983</v>
      </c>
    </row>
    <row r="34" spans="1:8" ht="13.5" customHeight="1">
      <c r="A34" s="26" t="s">
        <v>192</v>
      </c>
      <c r="B34" s="46">
        <v>54772</v>
      </c>
      <c r="C34" s="101">
        <v>1586038</v>
      </c>
      <c r="D34" s="101"/>
      <c r="E34" s="100">
        <f t="shared" si="0"/>
        <v>28.957094865989923</v>
      </c>
      <c r="F34" s="94">
        <v>156100</v>
      </c>
      <c r="G34" s="46">
        <v>56902</v>
      </c>
      <c r="H34" s="72">
        <f t="shared" si="1"/>
        <v>213002</v>
      </c>
    </row>
    <row r="35" spans="1:8" ht="13.5" customHeight="1">
      <c r="A35" s="26" t="s">
        <v>166</v>
      </c>
      <c r="B35" s="46">
        <v>220659</v>
      </c>
      <c r="C35" s="101">
        <v>14006506</v>
      </c>
      <c r="D35" s="101"/>
      <c r="E35" s="100">
        <f t="shared" si="0"/>
        <v>63.475797497496139</v>
      </c>
      <c r="F35" s="94">
        <v>628878</v>
      </c>
      <c r="G35" s="46">
        <v>57669</v>
      </c>
      <c r="H35" s="72">
        <f t="shared" si="1"/>
        <v>686547</v>
      </c>
    </row>
    <row r="36" spans="1:8" ht="13.5" customHeight="1">
      <c r="A36" s="26" t="s">
        <v>167</v>
      </c>
      <c r="B36" s="46">
        <v>58480</v>
      </c>
      <c r="C36" s="101">
        <v>7053981</v>
      </c>
      <c r="D36" s="101"/>
      <c r="E36" s="100">
        <f t="shared" si="0"/>
        <v>120.62211012311901</v>
      </c>
      <c r="F36" s="94">
        <v>166668</v>
      </c>
      <c r="G36" s="46">
        <v>55591</v>
      </c>
      <c r="H36" s="72">
        <f t="shared" si="1"/>
        <v>222259</v>
      </c>
    </row>
    <row r="37" spans="1:8" ht="13.5" customHeight="1">
      <c r="A37" s="26" t="s">
        <v>193</v>
      </c>
      <c r="B37" s="46">
        <v>17608</v>
      </c>
      <c r="C37" s="101">
        <v>371032</v>
      </c>
      <c r="D37" s="101"/>
      <c r="E37" s="100">
        <f t="shared" si="0"/>
        <v>21.071785552021808</v>
      </c>
      <c r="F37" s="94">
        <v>87531</v>
      </c>
      <c r="G37" s="46">
        <v>18864</v>
      </c>
      <c r="H37" s="72">
        <f t="shared" si="1"/>
        <v>106395</v>
      </c>
    </row>
    <row r="38" spans="1:8" ht="11.1" customHeight="1">
      <c r="A38" s="26"/>
      <c r="B38" s="72"/>
      <c r="C38" s="18"/>
      <c r="D38" s="18"/>
      <c r="E38" s="66"/>
      <c r="F38" s="18"/>
      <c r="G38" s="18"/>
      <c r="H38" s="62"/>
    </row>
    <row r="39" spans="1:8" ht="13.5" customHeight="1">
      <c r="A39" s="26"/>
      <c r="C39" s="18"/>
      <c r="D39" s="18"/>
    </row>
    <row r="40" spans="1:8" ht="9.9499999999999993" customHeight="1">
      <c r="A40" s="26"/>
      <c r="C40" s="18"/>
      <c r="D40" s="18"/>
    </row>
    <row r="41" spans="1:8" ht="13.5" customHeight="1">
      <c r="A41" s="107" t="s">
        <v>194</v>
      </c>
      <c r="B41" s="108">
        <f>SUM(B6:B37,'Voted Expenditure &amp; Subsidy G-Q'!B6:B52,'Voted Expenditure &amp; Subsidy A-G'!B5:B55)</f>
        <v>8185892</v>
      </c>
      <c r="C41" s="108">
        <f>SUM(C6:C37,'Voted Expenditure &amp; Subsidy G-Q'!C6:C52,'Voted Expenditure &amp; Subsidy A-G'!C5:C55)</f>
        <v>401962043.61000001</v>
      </c>
      <c r="D41" s="108"/>
      <c r="F41" s="108">
        <f>SUM(F6:F37,'Voted Expenditure &amp; Subsidy G-Q'!F6:F52,'Voted Expenditure &amp; Subsidy A-G'!F5:F55)</f>
        <v>26243582</v>
      </c>
      <c r="G41" s="108">
        <f>SUM(G6:G37,'Voted Expenditure &amp; Subsidy G-Q'!G6:G52,'Voted Expenditure &amp; Subsidy A-G'!G5:G55)</f>
        <v>4633235.0500000007</v>
      </c>
      <c r="H41" s="108">
        <f>SUM('Voted Expenditure &amp; Subsidy R-Y'!H6:H37,'Voted Expenditure &amp; Subsidy G-Q'!H6:H52,'Voted Expenditure &amp; Subsidy A-G'!H5:H55)</f>
        <v>30876817.049999997</v>
      </c>
    </row>
    <row r="42" spans="1:8" ht="11.45" customHeight="1">
      <c r="A42" s="26"/>
      <c r="B42" s="108"/>
      <c r="C42" s="108"/>
      <c r="D42" s="108"/>
      <c r="F42" s="108"/>
      <c r="G42" s="108"/>
      <c r="H42" s="108"/>
    </row>
    <row r="43" spans="1:8" ht="31.5" customHeight="1">
      <c r="A43" s="414" t="s">
        <v>177</v>
      </c>
      <c r="B43" s="414"/>
      <c r="C43" s="414"/>
      <c r="D43" s="414"/>
      <c r="E43" s="414"/>
      <c r="F43" s="414"/>
      <c r="G43" s="414"/>
    </row>
    <row r="44" spans="1:8" ht="13.5" customHeight="1"/>
    <row r="45" spans="1:8" ht="13.5" customHeight="1">
      <c r="A45" s="17" t="s">
        <v>170</v>
      </c>
      <c r="B45" s="23">
        <f>AVERAGE(B6:B37,'Voted Expenditure &amp; Subsidy G-Q'!B6:B52,'Voted Expenditure &amp; Subsidy A-G'!B5:B55)</f>
        <v>64455.842519685037</v>
      </c>
      <c r="C45" s="23">
        <f>AVERAGE(C6:C37,'Voted Expenditure &amp; Subsidy G-Q'!C6:C52,'Voted Expenditure &amp; Subsidy A-G'!C5:C55)</f>
        <v>3165055.461496063</v>
      </c>
      <c r="D45" s="23"/>
      <c r="E45" s="77">
        <f>C45/B45</f>
        <v>49.104244669976104</v>
      </c>
      <c r="F45" s="23">
        <f>AVERAGE(F6:F37,'Voted Expenditure &amp; Subsidy G-Q'!F6:F52,'Voted Expenditure &amp; Subsidy A-G'!F5:F55)</f>
        <v>206642.37795275589</v>
      </c>
      <c r="G45" s="23">
        <f>AVERAGE(G6:G37,'Voted Expenditure &amp; Subsidy G-Q'!G6:G52,'Voted Expenditure &amp; Subsidy A-G'!G5:G55)</f>
        <v>36482.165748031504</v>
      </c>
      <c r="H45" s="23">
        <f>AVERAGE(H6:H37,'Voted Expenditure &amp; Subsidy G-Q'!H6:H52,'Voted Expenditure &amp; Subsidy A-G'!H5:H55)</f>
        <v>243124.54370078738</v>
      </c>
    </row>
    <row r="46" spans="1:8" ht="13.5" customHeight="1">
      <c r="A46" s="17" t="s">
        <v>171</v>
      </c>
      <c r="B46" s="23">
        <f>MEDIAN(B6:B37,'Voted Expenditure &amp; Subsidy G-Q'!B6:B52,'Voted Expenditure &amp; Subsidy A-G'!B5:B55)</f>
        <v>25563</v>
      </c>
      <c r="C46" s="23">
        <f>MEDIAN(C6:C37,'Voted Expenditure &amp; Subsidy G-Q'!C6:C52,'Voted Expenditure &amp; Subsidy A-G'!C5:C55)</f>
        <v>1356301.11</v>
      </c>
      <c r="D46" s="23"/>
      <c r="E46" s="77">
        <f>MEDIAN(E6:E37,'Voted Expenditure &amp; Subsidy G-Q'!E6:E52,'Voted Expenditure &amp; Subsidy A-G'!E5:E55)</f>
        <v>51.501426828886878</v>
      </c>
      <c r="F46" s="23">
        <f>MEDIAN(F6:F37,'Voted Expenditure &amp; Subsidy G-Q'!F6:F52,'Voted Expenditure &amp; Subsidy A-G'!F5:F55)</f>
        <v>101848</v>
      </c>
      <c r="G46" s="23">
        <f>MEDIAN(G6:G37,'Voted Expenditure &amp; Subsidy G-Q'!G6:G52,'Voted Expenditure &amp; Subsidy A-G'!G5:G55)</f>
        <v>28000</v>
      </c>
      <c r="H46" s="23">
        <f>MEDIAN(H6:H37,'Voted Expenditure &amp; Subsidy G-Q'!H6:H52,'Voted Expenditure &amp; Subsidy A-G'!H5:H55)</f>
        <v>132322</v>
      </c>
    </row>
    <row r="47" spans="1:8" ht="13.5" customHeight="1">
      <c r="A47" s="17" t="s">
        <v>172</v>
      </c>
      <c r="B47" s="23">
        <f>MAX(B6:B37,'Voted Expenditure &amp; Subsidy G-Q'!B6:B52,'Voted Expenditure &amp; Subsidy A-G'!B5:B55)</f>
        <v>387104</v>
      </c>
      <c r="C47" s="23">
        <f>MAX(C6:C37,'Voted Expenditure &amp; Subsidy G-Q'!C6:C52,'Voted Expenditure &amp; Subsidy A-G'!C5:C55)</f>
        <v>17633979</v>
      </c>
      <c r="D47" s="23"/>
      <c r="E47" s="77">
        <f>MAX(E6:E37,'Voted Expenditure &amp; Subsidy G-Q'!E6:E52,'Voted Expenditure &amp; Subsidy A-G'!E5:E55)</f>
        <v>742.55188624492166</v>
      </c>
      <c r="F47" s="23">
        <f>MAX(F6:F37,'Voted Expenditure &amp; Subsidy G-Q'!F6:F52,'Voted Expenditure &amp; Subsidy A-G'!F5:F55)</f>
        <v>1103246</v>
      </c>
      <c r="G47" s="23">
        <f>MAX(G6:G37,'Voted Expenditure &amp; Subsidy G-Q'!G6:G52,'Voted Expenditure &amp; Subsidy A-G'!G5:G55)</f>
        <v>64430</v>
      </c>
      <c r="H47" s="23">
        <f>MAX(H6:H37,'Voted Expenditure &amp; Subsidy G-Q'!H6:H52,'Voted Expenditure &amp; Subsidy A-G'!H5:H55)</f>
        <v>1160945</v>
      </c>
    </row>
    <row r="48" spans="1:8" ht="13.5" customHeight="1">
      <c r="A48" s="17" t="s">
        <v>173</v>
      </c>
      <c r="B48" s="23">
        <f>MIN(B6:B37,'Voted Expenditure &amp; Subsidy G-Q'!B6:B52,'Voted Expenditure &amp; Subsidy A-G'!B5:B55)</f>
        <v>1520</v>
      </c>
      <c r="C48" s="23">
        <f>MIN(C6:C37,'Voted Expenditure &amp; Subsidy G-Q'!C6:C52,'Voted Expenditure &amp; Subsidy A-G'!C5:C55)</f>
        <v>97370</v>
      </c>
      <c r="D48" s="23"/>
      <c r="E48" s="77">
        <f>MIN(E6:E37,'Voted Expenditure &amp; Subsidy G-Q'!E6:E52,'Voted Expenditure &amp; Subsidy A-G'!E5:E55)</f>
        <v>19.139043171473123</v>
      </c>
      <c r="F48" s="23">
        <f>MIN(F6:F37,'Voted Expenditure &amp; Subsidy G-Q'!F6:F52,'Voted Expenditure &amp; Subsidy A-G'!F5:F55)</f>
        <v>4332</v>
      </c>
      <c r="G48" s="23">
        <f>MIN(G6:G37,'Voted Expenditure &amp; Subsidy G-Q'!G6:G52,'Voted Expenditure &amp; Subsidy A-G'!G5:G55)</f>
        <v>16677</v>
      </c>
      <c r="H48" s="23">
        <f>MIN(H6:H37,'Voted Expenditure &amp; Subsidy G-Q'!H6:H52,'Voted Expenditure &amp; Subsidy A-G'!H5:H55)</f>
        <v>66849</v>
      </c>
    </row>
  </sheetData>
  <mergeCells count="1">
    <mergeCell ref="A43:G43"/>
  </mergeCells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E052-66CA-4A85-8ED4-641E545A8578}">
  <sheetPr codeName="Sheet79"/>
  <dimension ref="A1:F53"/>
  <sheetViews>
    <sheetView zoomScaleNormal="100" workbookViewId="0">
      <pane ySplit="3" topLeftCell="A25" activePane="bottomLeft" state="frozen"/>
      <selection pane="bottomLeft" activeCell="A51" sqref="A51:A53"/>
      <selection activeCell="D58" sqref="D58"/>
    </sheetView>
  </sheetViews>
  <sheetFormatPr defaultColWidth="9.140625" defaultRowHeight="14.25" customHeight="1"/>
  <cols>
    <col min="1" max="1" width="21.42578125" customWidth="1"/>
    <col min="2" max="2" width="12.5703125" style="21" customWidth="1"/>
    <col min="3" max="3" width="14.28515625" style="21" customWidth="1"/>
    <col min="4" max="4" width="16" style="21" customWidth="1"/>
    <col min="5" max="5" width="17" style="194" customWidth="1"/>
    <col min="6" max="6" width="16.85546875" style="194" customWidth="1"/>
    <col min="7" max="7" width="33.140625" bestFit="1" customWidth="1"/>
    <col min="9" max="9" width="13.85546875" customWidth="1"/>
    <col min="10" max="10" width="14.5703125" customWidth="1"/>
    <col min="11" max="11" width="13.7109375" customWidth="1"/>
    <col min="12" max="12" width="12.42578125" bestFit="1" customWidth="1"/>
  </cols>
  <sheetData>
    <row r="1" spans="1:5" ht="16.5" customHeight="1">
      <c r="A1" s="1" t="s">
        <v>574</v>
      </c>
    </row>
    <row r="2" spans="1:5" ht="14.25" customHeight="1">
      <c r="A2" s="14"/>
    </row>
    <row r="3" spans="1:5" s="89" customFormat="1" ht="14.25" customHeight="1">
      <c r="A3" s="341"/>
      <c r="B3" s="342" t="s">
        <v>575</v>
      </c>
      <c r="C3" s="205" t="s">
        <v>576</v>
      </c>
      <c r="D3" s="342" t="s">
        <v>194</v>
      </c>
      <c r="E3" s="42" t="s">
        <v>577</v>
      </c>
    </row>
    <row r="4" spans="1:5" ht="14.25" customHeight="1">
      <c r="A4" s="26" t="s">
        <v>109</v>
      </c>
      <c r="B4" s="20">
        <v>270833</v>
      </c>
      <c r="C4" s="20"/>
      <c r="D4" s="20">
        <v>270833</v>
      </c>
      <c r="E4" s="175" t="s">
        <v>578</v>
      </c>
    </row>
    <row r="5" spans="1:5" ht="14.25" customHeight="1">
      <c r="A5" s="26" t="s">
        <v>229</v>
      </c>
      <c r="B5" s="20">
        <v>116102</v>
      </c>
      <c r="C5" s="20"/>
      <c r="D5" s="20">
        <v>116102</v>
      </c>
      <c r="E5" s="175" t="s">
        <v>578</v>
      </c>
    </row>
    <row r="6" spans="1:5" ht="14.25" customHeight="1">
      <c r="A6" s="26" t="s">
        <v>112</v>
      </c>
      <c r="B6" s="20">
        <v>114021</v>
      </c>
      <c r="C6" s="20"/>
      <c r="D6" s="20">
        <v>114021</v>
      </c>
      <c r="E6" s="175" t="s">
        <v>578</v>
      </c>
    </row>
    <row r="7" spans="1:5" ht="14.25" customHeight="1">
      <c r="A7" s="26" t="s">
        <v>324</v>
      </c>
      <c r="B7" s="20">
        <v>200986</v>
      </c>
      <c r="C7" s="20"/>
      <c r="D7" s="20">
        <v>200986</v>
      </c>
      <c r="E7" s="175" t="s">
        <v>578</v>
      </c>
    </row>
    <row r="8" spans="1:5" ht="14.25" customHeight="1">
      <c r="A8" s="26" t="s">
        <v>114</v>
      </c>
      <c r="B8" s="20">
        <v>50673</v>
      </c>
      <c r="C8" s="46">
        <v>1476</v>
      </c>
      <c r="D8" s="20">
        <v>52149</v>
      </c>
      <c r="E8" s="175" t="s">
        <v>578</v>
      </c>
    </row>
    <row r="9" spans="1:5" ht="14.25" customHeight="1">
      <c r="A9" s="26" t="s">
        <v>116</v>
      </c>
      <c r="B9" s="20">
        <v>97298</v>
      </c>
      <c r="C9" s="20"/>
      <c r="D9" s="20">
        <v>97298</v>
      </c>
      <c r="E9" s="175" t="s">
        <v>578</v>
      </c>
    </row>
    <row r="10" spans="1:5" ht="14.25" customHeight="1">
      <c r="A10" s="26" t="s">
        <v>190</v>
      </c>
      <c r="B10" s="20">
        <v>10877</v>
      </c>
      <c r="C10" s="20">
        <v>546</v>
      </c>
      <c r="D10" s="20">
        <v>11423</v>
      </c>
      <c r="E10" s="175" t="s">
        <v>578</v>
      </c>
    </row>
    <row r="11" spans="1:5" ht="14.25" customHeight="1">
      <c r="A11" s="26" t="s">
        <v>332</v>
      </c>
      <c r="B11" s="20">
        <v>54531</v>
      </c>
      <c r="C11" s="20"/>
      <c r="D11" s="20">
        <v>54531</v>
      </c>
      <c r="E11" s="175" t="s">
        <v>578</v>
      </c>
    </row>
    <row r="12" spans="1:5" ht="14.25" customHeight="1">
      <c r="A12" s="26" t="s">
        <v>124</v>
      </c>
      <c r="B12" s="20">
        <v>362219</v>
      </c>
      <c r="C12" s="20">
        <v>8973</v>
      </c>
      <c r="D12" s="20">
        <v>371192</v>
      </c>
      <c r="E12" s="175" t="s">
        <v>578</v>
      </c>
    </row>
    <row r="13" spans="1:5" ht="14.25" customHeight="1">
      <c r="A13" s="26" t="s">
        <v>125</v>
      </c>
      <c r="B13" s="20">
        <v>132685</v>
      </c>
      <c r="C13" s="20"/>
      <c r="D13" s="20">
        <v>132685</v>
      </c>
      <c r="E13" s="175" t="s">
        <v>578</v>
      </c>
    </row>
    <row r="14" spans="1:5" ht="14.25" customHeight="1">
      <c r="A14" s="26" t="s">
        <v>230</v>
      </c>
      <c r="B14" s="20">
        <v>23778</v>
      </c>
      <c r="C14" s="20"/>
      <c r="D14" s="20">
        <v>23778</v>
      </c>
      <c r="E14" s="175" t="s">
        <v>578</v>
      </c>
    </row>
    <row r="15" spans="1:5" ht="14.25" customHeight="1">
      <c r="A15" s="26" t="s">
        <v>126</v>
      </c>
      <c r="B15" s="20">
        <v>474710</v>
      </c>
      <c r="C15" s="20"/>
      <c r="D15" s="20">
        <v>474710</v>
      </c>
      <c r="E15" s="175" t="s">
        <v>578</v>
      </c>
    </row>
    <row r="16" spans="1:5" ht="14.25" customHeight="1">
      <c r="A16" s="26" t="s">
        <v>191</v>
      </c>
      <c r="B16" s="20">
        <v>9690</v>
      </c>
      <c r="C16" s="20"/>
      <c r="D16" s="20">
        <v>9690</v>
      </c>
      <c r="E16" s="175" t="s">
        <v>578</v>
      </c>
    </row>
    <row r="17" spans="1:5" ht="14.25" customHeight="1">
      <c r="A17" s="26" t="s">
        <v>129</v>
      </c>
      <c r="B17" s="20">
        <v>32412</v>
      </c>
      <c r="C17" s="20"/>
      <c r="D17" s="20">
        <v>32412</v>
      </c>
      <c r="E17" s="175" t="s">
        <v>578</v>
      </c>
    </row>
    <row r="18" spans="1:5" ht="14.25" customHeight="1">
      <c r="A18" s="26" t="s">
        <v>130</v>
      </c>
      <c r="B18" s="20">
        <v>294225</v>
      </c>
      <c r="C18" s="20"/>
      <c r="D18" s="20">
        <v>294225</v>
      </c>
      <c r="E18" s="175" t="s">
        <v>578</v>
      </c>
    </row>
    <row r="19" spans="1:5" ht="14.25" customHeight="1">
      <c r="A19" s="26" t="s">
        <v>131</v>
      </c>
      <c r="B19" s="20">
        <v>163904</v>
      </c>
      <c r="C19" s="20"/>
      <c r="D19" s="20">
        <v>163904</v>
      </c>
      <c r="E19" s="175" t="s">
        <v>578</v>
      </c>
    </row>
    <row r="20" spans="1:5" ht="14.25" customHeight="1">
      <c r="A20" s="26" t="s">
        <v>132</v>
      </c>
      <c r="B20" s="20">
        <v>197545</v>
      </c>
      <c r="C20" s="20">
        <v>2175</v>
      </c>
      <c r="D20" s="20">
        <v>199720</v>
      </c>
      <c r="E20" s="175" t="s">
        <v>578</v>
      </c>
    </row>
    <row r="21" spans="1:5" ht="14.25" customHeight="1">
      <c r="A21" s="26" t="s">
        <v>134</v>
      </c>
      <c r="B21" s="20">
        <v>67720</v>
      </c>
      <c r="C21" s="20">
        <v>541</v>
      </c>
      <c r="D21" s="20">
        <v>68261</v>
      </c>
      <c r="E21" s="175" t="s">
        <v>578</v>
      </c>
    </row>
    <row r="22" spans="1:5" ht="14.25" customHeight="1">
      <c r="A22" s="26" t="s">
        <v>135</v>
      </c>
      <c r="B22" s="20">
        <v>195658</v>
      </c>
      <c r="C22" s="20"/>
      <c r="D22" s="20">
        <v>195658</v>
      </c>
      <c r="E22" s="175" t="s">
        <v>578</v>
      </c>
    </row>
    <row r="23" spans="1:5" ht="14.25" customHeight="1">
      <c r="A23" s="26" t="s">
        <v>232</v>
      </c>
      <c r="B23" s="20">
        <v>474034</v>
      </c>
      <c r="C23" s="20">
        <v>22782</v>
      </c>
      <c r="D23" s="20">
        <v>496816</v>
      </c>
      <c r="E23" s="175" t="s">
        <v>578</v>
      </c>
    </row>
    <row r="24" spans="1:5" ht="14.25" customHeight="1">
      <c r="A24" s="26" t="s">
        <v>233</v>
      </c>
      <c r="B24" s="20">
        <v>56992</v>
      </c>
      <c r="C24" s="20">
        <v>2985</v>
      </c>
      <c r="D24" s="20">
        <v>59977</v>
      </c>
      <c r="E24" s="175" t="s">
        <v>578</v>
      </c>
    </row>
    <row r="25" spans="1:5" ht="14.25" customHeight="1">
      <c r="A25" s="26" t="s">
        <v>325</v>
      </c>
      <c r="B25" s="20">
        <v>334758</v>
      </c>
      <c r="C25" s="20">
        <v>9151</v>
      </c>
      <c r="D25" s="20">
        <v>343909</v>
      </c>
      <c r="E25" s="175" t="s">
        <v>578</v>
      </c>
    </row>
    <row r="26" spans="1:5" ht="14.25" customHeight="1">
      <c r="A26" s="26" t="s">
        <v>137</v>
      </c>
      <c r="B26" s="20">
        <v>263234</v>
      </c>
      <c r="C26" s="20"/>
      <c r="D26" s="20">
        <v>263234</v>
      </c>
      <c r="E26" s="175" t="s">
        <v>578</v>
      </c>
    </row>
    <row r="27" spans="1:5" ht="14.25" customHeight="1">
      <c r="A27" s="26" t="s">
        <v>138</v>
      </c>
      <c r="B27" s="20">
        <v>86107</v>
      </c>
      <c r="C27" s="20"/>
      <c r="D27" s="20">
        <v>86107</v>
      </c>
      <c r="E27" s="175" t="s">
        <v>578</v>
      </c>
    </row>
    <row r="28" spans="1:5" ht="14.25" customHeight="1">
      <c r="A28" s="26" t="s">
        <v>139</v>
      </c>
      <c r="B28" s="20">
        <v>186797</v>
      </c>
      <c r="C28" s="20">
        <v>5954</v>
      </c>
      <c r="D28" s="20">
        <v>192751</v>
      </c>
      <c r="E28" s="175" t="s">
        <v>578</v>
      </c>
    </row>
    <row r="29" spans="1:5" ht="14.25" customHeight="1">
      <c r="A29" s="26" t="s">
        <v>140</v>
      </c>
      <c r="B29" s="20">
        <v>35411</v>
      </c>
      <c r="C29" s="20"/>
      <c r="D29" s="20">
        <v>35411</v>
      </c>
      <c r="E29" s="175" t="s">
        <v>578</v>
      </c>
    </row>
    <row r="30" spans="1:5" ht="14.25" customHeight="1">
      <c r="A30" s="26" t="s">
        <v>142</v>
      </c>
      <c r="B30" s="20">
        <v>40756</v>
      </c>
      <c r="C30" s="20">
        <v>883</v>
      </c>
      <c r="D30" s="20">
        <v>41639</v>
      </c>
      <c r="E30" s="175" t="s">
        <v>578</v>
      </c>
    </row>
    <row r="31" spans="1:5" ht="14.25" customHeight="1">
      <c r="A31" s="26" t="s">
        <v>144</v>
      </c>
      <c r="B31" s="20">
        <v>33304</v>
      </c>
      <c r="C31" s="20"/>
      <c r="D31" s="20">
        <v>33304</v>
      </c>
      <c r="E31" s="175" t="s">
        <v>578</v>
      </c>
    </row>
    <row r="32" spans="1:5" ht="14.25" customHeight="1">
      <c r="A32" s="26" t="s">
        <v>145</v>
      </c>
      <c r="B32" s="20">
        <v>327535</v>
      </c>
      <c r="C32" s="20"/>
      <c r="D32" s="20">
        <v>327535</v>
      </c>
      <c r="E32" s="175" t="s">
        <v>578</v>
      </c>
    </row>
    <row r="33" spans="1:5" ht="14.25" customHeight="1">
      <c r="A33" s="26" t="s">
        <v>326</v>
      </c>
      <c r="B33" s="20">
        <v>366901</v>
      </c>
      <c r="C33" s="20"/>
      <c r="D33" s="20">
        <v>366901</v>
      </c>
      <c r="E33" s="175" t="s">
        <v>578</v>
      </c>
    </row>
    <row r="34" spans="1:5" ht="14.25" customHeight="1">
      <c r="A34" s="26" t="s">
        <v>150</v>
      </c>
      <c r="B34" s="20">
        <v>13596</v>
      </c>
      <c r="C34" s="20"/>
      <c r="D34" s="20">
        <v>13596</v>
      </c>
      <c r="E34" s="175" t="s">
        <v>578</v>
      </c>
    </row>
    <row r="35" spans="1:5" ht="14.25" customHeight="1">
      <c r="A35" s="26" t="s">
        <v>119</v>
      </c>
      <c r="B35" s="20">
        <v>40190</v>
      </c>
      <c r="C35" s="20"/>
      <c r="D35" s="20">
        <v>40190</v>
      </c>
      <c r="E35" s="175" t="s">
        <v>578</v>
      </c>
    </row>
    <row r="36" spans="1:5" ht="14.25" customHeight="1">
      <c r="A36" s="26" t="s">
        <v>236</v>
      </c>
      <c r="B36" s="20">
        <v>29683</v>
      </c>
      <c r="C36" s="20"/>
      <c r="D36" s="20">
        <v>29683</v>
      </c>
      <c r="E36" s="175" t="s">
        <v>578</v>
      </c>
    </row>
    <row r="37" spans="1:5" ht="14.25" customHeight="1">
      <c r="A37" s="26" t="s">
        <v>153</v>
      </c>
      <c r="B37" s="20">
        <v>17833</v>
      </c>
      <c r="C37" s="20"/>
      <c r="D37" s="20">
        <v>17833</v>
      </c>
      <c r="E37" s="175" t="s">
        <v>578</v>
      </c>
    </row>
    <row r="38" spans="1:5" ht="14.25" customHeight="1">
      <c r="A38" s="26" t="s">
        <v>160</v>
      </c>
      <c r="B38" s="20">
        <v>177551</v>
      </c>
      <c r="C38" s="20"/>
      <c r="D38" s="20">
        <v>177551</v>
      </c>
      <c r="E38" s="175" t="s">
        <v>578</v>
      </c>
    </row>
    <row r="39" spans="1:5" ht="14.25" customHeight="1">
      <c r="A39" s="26" t="s">
        <v>162</v>
      </c>
      <c r="B39" s="20">
        <v>6944</v>
      </c>
      <c r="C39" s="20"/>
      <c r="D39" s="20">
        <v>6944</v>
      </c>
      <c r="E39" s="175" t="s">
        <v>578</v>
      </c>
    </row>
    <row r="40" spans="1:5" ht="14.25" customHeight="1">
      <c r="A40" s="26" t="s">
        <v>237</v>
      </c>
      <c r="B40" s="20">
        <v>139966</v>
      </c>
      <c r="C40" s="46"/>
      <c r="D40" s="20">
        <v>139966</v>
      </c>
      <c r="E40" s="175" t="s">
        <v>578</v>
      </c>
    </row>
    <row r="41" spans="1:5" ht="14.25" customHeight="1">
      <c r="A41" s="26" t="s">
        <v>163</v>
      </c>
      <c r="B41" s="20">
        <v>302305</v>
      </c>
      <c r="C41" s="20"/>
      <c r="D41" s="20">
        <v>302305</v>
      </c>
      <c r="E41" s="175" t="s">
        <v>578</v>
      </c>
    </row>
    <row r="42" spans="1:5" ht="14.25" customHeight="1">
      <c r="A42" s="26" t="s">
        <v>164</v>
      </c>
      <c r="B42" s="20">
        <v>62357</v>
      </c>
      <c r="C42" s="20">
        <v>660</v>
      </c>
      <c r="D42" s="20">
        <v>63017</v>
      </c>
      <c r="E42" s="175" t="s">
        <v>578</v>
      </c>
    </row>
    <row r="43" spans="1:5" ht="14.25" customHeight="1">
      <c r="A43" s="26" t="s">
        <v>192</v>
      </c>
      <c r="B43" s="20">
        <v>21473</v>
      </c>
      <c r="C43" s="20">
        <v>2103</v>
      </c>
      <c r="D43" s="20">
        <v>23576</v>
      </c>
      <c r="E43" s="175" t="s">
        <v>578</v>
      </c>
    </row>
    <row r="44" spans="1:5" ht="14.25" customHeight="1">
      <c r="A44" s="26" t="s">
        <v>166</v>
      </c>
      <c r="B44" s="20">
        <v>207567</v>
      </c>
      <c r="C44" s="20"/>
      <c r="D44" s="20">
        <v>207567</v>
      </c>
      <c r="E44" s="175" t="s">
        <v>578</v>
      </c>
    </row>
    <row r="45" spans="1:5" ht="14.25" customHeight="1">
      <c r="A45" s="26" t="s">
        <v>167</v>
      </c>
      <c r="B45" s="20">
        <v>279500</v>
      </c>
      <c r="C45" s="20"/>
      <c r="D45" s="20">
        <v>279500</v>
      </c>
      <c r="E45" s="175" t="s">
        <v>578</v>
      </c>
    </row>
    <row r="46" spans="1:5" ht="14.25" customHeight="1">
      <c r="A46" s="26" t="s">
        <v>193</v>
      </c>
      <c r="B46" s="20">
        <v>30392</v>
      </c>
      <c r="C46" s="20"/>
      <c r="D46" s="20">
        <v>30392</v>
      </c>
      <c r="E46" s="175" t="s">
        <v>578</v>
      </c>
    </row>
    <row r="47" spans="1:5" ht="14.25" customHeight="1">
      <c r="A47" s="26"/>
      <c r="B47" s="112"/>
      <c r="C47" s="112"/>
      <c r="D47" s="112"/>
      <c r="E47" s="112"/>
    </row>
    <row r="48" spans="1:5" ht="14.25" customHeight="1">
      <c r="A48" s="29" t="s">
        <v>580</v>
      </c>
      <c r="B48" s="144"/>
      <c r="C48" s="144"/>
      <c r="D48" s="144"/>
      <c r="E48" s="343"/>
    </row>
    <row r="49" spans="1:4" ht="14.25" customHeight="1">
      <c r="A49" s="29" t="s">
        <v>581</v>
      </c>
    </row>
    <row r="50" spans="1:4" ht="14.25" customHeight="1">
      <c r="A50" s="26"/>
    </row>
    <row r="51" spans="1:4" ht="14.25" customHeight="1">
      <c r="A51" s="52" t="s">
        <v>11</v>
      </c>
      <c r="B51" s="139">
        <f>MEDIAN(B4:B46,'Library Visits A-L'!B4:B50)</f>
        <v>103160.5</v>
      </c>
      <c r="C51" s="193">
        <f>MEDIAN(C4:C46,'Library Visits A-L'!C4:C50)</f>
        <v>1476</v>
      </c>
      <c r="D51" s="139">
        <f>MEDIAN(D4:D46,'Library Visits A-L'!D4:D50)</f>
        <v>103160.5</v>
      </c>
    </row>
    <row r="52" spans="1:4" ht="14.25" customHeight="1">
      <c r="A52" s="52" t="s">
        <v>10</v>
      </c>
      <c r="B52" s="139">
        <f>AVERAGE(B4:B46,'Library Visits A-L'!B4:B50)</f>
        <v>141314.27777777778</v>
      </c>
      <c r="C52" s="139">
        <f>AVERAGE(C4:C46,'Library Visits A-L'!C4:C50,)</f>
        <v>3279.4545454545455</v>
      </c>
      <c r="D52" s="139">
        <f>AVERAGE(D4:D46,'Library Visits A-L'!D4:D50)</f>
        <v>142115.92222222223</v>
      </c>
    </row>
    <row r="53" spans="1:4" ht="14.25" customHeight="1">
      <c r="A53" s="52" t="s">
        <v>239</v>
      </c>
      <c r="B53" s="139">
        <f>SUM(B4:B46,'Library Visits A-L'!B4:B50)</f>
        <v>12718285</v>
      </c>
      <c r="C53" s="139">
        <f>SUM(C4:C46,'Library Visits A-L'!C4:C50)</f>
        <v>72148</v>
      </c>
      <c r="D53" s="139">
        <f>SUM(D4:D46,'Library Visits A-L'!D4:D50)</f>
        <v>12790433</v>
      </c>
    </row>
  </sheetData>
  <conditionalFormatting sqref="B4:E46">
    <cfRule type="cellIs" dxfId="49" priority="1" operator="lessThan">
      <formula>0</formula>
    </cfRule>
    <cfRule type="cellIs" dxfId="48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37FE-BFA5-4108-804B-E0FE40AD52C4}">
  <sheetPr>
    <outlinePr showOutlineSymbols="0"/>
  </sheetPr>
  <dimension ref="A1:W357"/>
  <sheetViews>
    <sheetView showOutlineSymbols="0" zoomScaleNormal="100" workbookViewId="0">
      <pane ySplit="3" topLeftCell="A79" activePane="bottomLeft" state="frozen"/>
      <selection pane="bottomLeft" activeCell="B102" sqref="B102"/>
      <selection activeCell="D58" sqref="D58"/>
    </sheetView>
  </sheetViews>
  <sheetFormatPr defaultColWidth="9.140625" defaultRowHeight="14.25" customHeight="1" outlineLevelRow="2"/>
  <cols>
    <col min="1" max="1" width="17.7109375" customWidth="1"/>
    <col min="2" max="2" width="21.85546875" style="97" customWidth="1"/>
    <col min="3" max="3" width="22.5703125" style="36" customWidth="1"/>
    <col min="4" max="4" width="21.7109375" style="102" customWidth="1"/>
    <col min="5" max="5" width="1.42578125" style="102" bestFit="1" customWidth="1"/>
    <col min="6" max="6" width="16.5703125" style="102" customWidth="1"/>
    <col min="7" max="7" width="17.42578125" style="102" customWidth="1"/>
    <col min="8" max="8" width="34.5703125" style="26" hidden="1" customWidth="1"/>
    <col min="9" max="9" width="6.85546875" style="26" hidden="1" customWidth="1"/>
    <col min="10" max="10" width="7.7109375" style="26" hidden="1" customWidth="1"/>
    <col min="11" max="11" width="27.140625" style="26" hidden="1" customWidth="1"/>
    <col min="12" max="12" width="7.140625" style="26" hidden="1" customWidth="1"/>
    <col min="13" max="13" width="7.7109375" style="26" hidden="1" customWidth="1"/>
    <col min="14" max="14" width="35.28515625" style="26" hidden="1" customWidth="1"/>
    <col min="15" max="16" width="7.7109375" style="26" hidden="1" customWidth="1"/>
    <col min="17" max="17" width="34" style="26" hidden="1" customWidth="1"/>
    <col min="18" max="18" width="7.7109375" style="26" hidden="1" customWidth="1"/>
    <col min="19" max="19" width="8.5703125" style="26" hidden="1" customWidth="1"/>
    <col min="20" max="20" width="3.5703125" style="26" hidden="1" customWidth="1"/>
    <col min="21" max="21" width="22.85546875" style="26" hidden="1" customWidth="1"/>
    <col min="22" max="22" width="9.140625" hidden="1" customWidth="1"/>
    <col min="23" max="23" width="7.7109375" hidden="1" customWidth="1"/>
    <col min="24" max="24" width="31.42578125" bestFit="1" customWidth="1"/>
    <col min="25" max="25" width="21.140625" bestFit="1" customWidth="1"/>
  </cols>
  <sheetData>
    <row r="1" spans="1:23" ht="16.5" customHeight="1">
      <c r="A1" s="1" t="s">
        <v>582</v>
      </c>
      <c r="D1" s="344"/>
      <c r="E1" s="344"/>
      <c r="F1" s="344"/>
      <c r="G1" s="344"/>
      <c r="H1" s="345"/>
      <c r="I1" s="345"/>
    </row>
    <row r="2" spans="1:23" ht="14.25" customHeight="1">
      <c r="A2" s="1"/>
      <c r="D2" s="344"/>
      <c r="E2" s="344"/>
      <c r="F2" s="344"/>
      <c r="G2" s="344"/>
      <c r="H2" s="345"/>
      <c r="I2" s="345"/>
    </row>
    <row r="3" spans="1:23" ht="29.45" customHeight="1">
      <c r="A3" s="346"/>
      <c r="B3" s="347" t="s">
        <v>583</v>
      </c>
      <c r="C3" s="348" t="s">
        <v>584</v>
      </c>
      <c r="D3" s="349" t="s">
        <v>585</v>
      </c>
      <c r="E3" s="349"/>
      <c r="F3" s="349"/>
      <c r="G3" s="349"/>
      <c r="H3" s="350" t="s">
        <v>586</v>
      </c>
      <c r="I3" s="351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0" t="s">
        <v>587</v>
      </c>
      <c r="V3" s="351"/>
      <c r="W3" s="352"/>
    </row>
    <row r="4" spans="1:23" ht="14.25" customHeight="1" outlineLevel="1">
      <c r="A4" s="339" t="s">
        <v>321</v>
      </c>
      <c r="B4" s="339">
        <v>15</v>
      </c>
      <c r="C4" s="340">
        <v>12676</v>
      </c>
      <c r="D4" s="353">
        <v>28792</v>
      </c>
      <c r="E4" s="354"/>
      <c r="F4" s="22"/>
      <c r="G4" s="22"/>
      <c r="H4" s="355"/>
      <c r="I4" s="351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5"/>
      <c r="V4" s="351"/>
      <c r="W4" s="352"/>
    </row>
    <row r="5" spans="1:23" ht="14.25" customHeight="1" outlineLevel="2">
      <c r="A5" s="339" t="s">
        <v>185</v>
      </c>
      <c r="B5" s="339">
        <v>12</v>
      </c>
      <c r="C5" s="340">
        <v>6166</v>
      </c>
      <c r="D5" s="353">
        <f>J9</f>
        <v>8123</v>
      </c>
      <c r="E5" s="356" t="s">
        <v>289</v>
      </c>
      <c r="F5" s="22"/>
      <c r="G5" s="22"/>
      <c r="H5" s="357" t="s">
        <v>588</v>
      </c>
      <c r="I5" s="351">
        <v>0</v>
      </c>
      <c r="J5"/>
      <c r="K5" s="357" t="s">
        <v>589</v>
      </c>
      <c r="L5" s="351">
        <v>301</v>
      </c>
      <c r="M5" s="352"/>
      <c r="N5" s="357" t="s">
        <v>590</v>
      </c>
      <c r="O5" s="351">
        <v>588</v>
      </c>
      <c r="P5" s="352"/>
      <c r="Q5" s="357" t="s">
        <v>591</v>
      </c>
      <c r="R5" s="351">
        <v>0</v>
      </c>
      <c r="S5" s="352"/>
      <c r="T5" s="352"/>
      <c r="U5" s="358" t="s">
        <v>32</v>
      </c>
      <c r="V5" s="351"/>
      <c r="W5" s="352"/>
    </row>
    <row r="6" spans="1:23" ht="14.25" customHeight="1" outlineLevel="2">
      <c r="A6" s="339" t="s">
        <v>29</v>
      </c>
      <c r="B6" s="339">
        <v>3</v>
      </c>
      <c r="C6" s="339">
        <v>0</v>
      </c>
      <c r="D6" s="353">
        <v>0</v>
      </c>
      <c r="E6" s="356"/>
      <c r="F6" s="22"/>
      <c r="G6" s="22"/>
      <c r="H6" s="359" t="s">
        <v>592</v>
      </c>
      <c r="I6" s="351">
        <v>0</v>
      </c>
      <c r="J6" s="352">
        <f>SUM(I5:I6)</f>
        <v>0</v>
      </c>
      <c r="K6" s="355"/>
      <c r="L6" s="351"/>
      <c r="M6" s="352"/>
      <c r="N6" s="355"/>
      <c r="O6" s="351"/>
      <c r="P6" s="352"/>
      <c r="Q6" s="359" t="s">
        <v>593</v>
      </c>
      <c r="R6" s="360">
        <f>SUM(H6:Q6)</f>
        <v>0</v>
      </c>
      <c r="S6" s="352"/>
      <c r="T6" s="352"/>
      <c r="U6" s="359" t="s">
        <v>594</v>
      </c>
      <c r="V6" s="351">
        <v>0</v>
      </c>
      <c r="W6" s="352"/>
    </row>
    <row r="7" spans="1:23" ht="14.25" customHeight="1" outlineLevel="2">
      <c r="A7" s="339" t="s">
        <v>30</v>
      </c>
      <c r="B7" s="339">
        <v>14</v>
      </c>
      <c r="C7" s="340">
        <v>6195</v>
      </c>
      <c r="D7" s="353">
        <v>7172</v>
      </c>
      <c r="E7" s="354"/>
      <c r="F7" s="22"/>
      <c r="G7" s="22"/>
      <c r="H7" s="355"/>
      <c r="I7" s="351"/>
      <c r="J7" s="352"/>
      <c r="K7" s="357" t="s">
        <v>595</v>
      </c>
      <c r="L7" s="351">
        <v>5709</v>
      </c>
      <c r="M7" s="352"/>
      <c r="N7" s="357" t="s">
        <v>596</v>
      </c>
      <c r="O7" s="351">
        <v>0</v>
      </c>
      <c r="P7" s="352"/>
      <c r="Q7" s="359" t="s">
        <v>597</v>
      </c>
      <c r="R7" s="351">
        <v>0</v>
      </c>
      <c r="S7" s="352"/>
      <c r="T7" s="352"/>
      <c r="U7" s="359" t="s">
        <v>598</v>
      </c>
      <c r="V7" s="351">
        <v>0</v>
      </c>
      <c r="W7" s="352"/>
    </row>
    <row r="8" spans="1:23" ht="14.25" customHeight="1" outlineLevel="2">
      <c r="A8" s="339" t="s">
        <v>32</v>
      </c>
      <c r="B8" s="339">
        <v>55</v>
      </c>
      <c r="C8" s="340">
        <v>14071</v>
      </c>
      <c r="D8" s="353">
        <v>0</v>
      </c>
      <c r="E8" s="356"/>
      <c r="F8" s="22"/>
      <c r="G8" s="22"/>
      <c r="H8" s="357" t="s">
        <v>599</v>
      </c>
      <c r="I8" s="361">
        <v>7048</v>
      </c>
      <c r="J8" s="352"/>
      <c r="K8" s="359" t="s">
        <v>600</v>
      </c>
      <c r="L8" s="351">
        <v>1788</v>
      </c>
      <c r="M8" s="352"/>
      <c r="N8" s="359" t="s">
        <v>601</v>
      </c>
      <c r="O8" s="351">
        <v>0</v>
      </c>
      <c r="P8" s="352">
        <v>0</v>
      </c>
      <c r="Q8" s="359" t="s">
        <v>602</v>
      </c>
      <c r="R8" s="351">
        <v>0</v>
      </c>
      <c r="S8" s="352">
        <f>SUM(R5:R8)</f>
        <v>0</v>
      </c>
      <c r="T8" s="352"/>
      <c r="U8" s="359" t="s">
        <v>603</v>
      </c>
      <c r="V8" s="351">
        <v>0</v>
      </c>
      <c r="W8" s="352"/>
    </row>
    <row r="9" spans="1:23" ht="14.25" customHeight="1" outlineLevel="2">
      <c r="A9" s="339" t="s">
        <v>33</v>
      </c>
      <c r="B9" s="339">
        <v>23</v>
      </c>
      <c r="C9" s="340">
        <v>4395</v>
      </c>
      <c r="D9" s="353">
        <f>J17</f>
        <v>15986</v>
      </c>
      <c r="E9" s="354" t="s">
        <v>289</v>
      </c>
      <c r="F9" s="22"/>
      <c r="G9" s="22"/>
      <c r="H9" s="359" t="s">
        <v>604</v>
      </c>
      <c r="I9" s="351">
        <v>1075</v>
      </c>
      <c r="J9" s="352">
        <f>SUM(I8:I9)</f>
        <v>8123</v>
      </c>
      <c r="K9" s="359" t="s">
        <v>605</v>
      </c>
      <c r="L9" s="351">
        <v>0</v>
      </c>
      <c r="M9" s="352">
        <f>SUM(L7:L9)</f>
        <v>7497</v>
      </c>
      <c r="N9" s="355"/>
      <c r="O9" s="351"/>
      <c r="P9" s="352"/>
      <c r="Q9" s="355"/>
      <c r="R9" s="351"/>
      <c r="S9" s="352"/>
      <c r="T9" s="352"/>
      <c r="U9" s="359" t="s">
        <v>606</v>
      </c>
      <c r="V9" s="351">
        <v>0</v>
      </c>
      <c r="W9" s="352"/>
    </row>
    <row r="10" spans="1:23" ht="14.25" customHeight="1" outlineLevel="2">
      <c r="A10" s="339" t="s">
        <v>37</v>
      </c>
      <c r="B10" s="339">
        <v>18</v>
      </c>
      <c r="C10" s="340">
        <v>1006</v>
      </c>
      <c r="D10" s="353">
        <f>J22</f>
        <v>3880</v>
      </c>
      <c r="E10" s="354" t="s">
        <v>289</v>
      </c>
      <c r="F10" s="22"/>
      <c r="G10" s="22"/>
      <c r="H10" s="359"/>
      <c r="I10" s="351"/>
      <c r="J10" s="352"/>
      <c r="K10" s="355"/>
      <c r="L10" s="351"/>
      <c r="M10" s="352"/>
      <c r="N10" s="357" t="s">
        <v>607</v>
      </c>
      <c r="O10" s="351">
        <v>0</v>
      </c>
      <c r="P10" s="352"/>
      <c r="Q10" s="357" t="s">
        <v>608</v>
      </c>
      <c r="R10" s="351">
        <v>29107</v>
      </c>
      <c r="S10" s="352"/>
      <c r="T10" s="352"/>
      <c r="U10" s="359" t="s">
        <v>609</v>
      </c>
      <c r="V10" s="351">
        <v>0</v>
      </c>
      <c r="W10" s="352">
        <f>SUM(V5:V10)</f>
        <v>0</v>
      </c>
    </row>
    <row r="11" spans="1:23" ht="14.25" customHeight="1" outlineLevel="2">
      <c r="A11" s="339" t="s">
        <v>215</v>
      </c>
      <c r="B11" s="339">
        <v>24</v>
      </c>
      <c r="C11" s="340">
        <v>2765</v>
      </c>
      <c r="D11" s="353">
        <v>6094</v>
      </c>
      <c r="E11" s="354"/>
      <c r="F11" s="22"/>
      <c r="G11" s="22"/>
      <c r="H11" s="357" t="s">
        <v>610</v>
      </c>
      <c r="I11" s="351">
        <v>0</v>
      </c>
      <c r="J11" s="352"/>
      <c r="K11" s="357" t="s">
        <v>611</v>
      </c>
      <c r="L11" s="351">
        <v>5039</v>
      </c>
      <c r="M11" s="352"/>
      <c r="N11" s="359" t="s">
        <v>612</v>
      </c>
      <c r="O11" s="351">
        <v>0</v>
      </c>
      <c r="P11" s="352"/>
      <c r="Q11" s="359" t="s">
        <v>613</v>
      </c>
      <c r="R11" s="351">
        <v>162</v>
      </c>
      <c r="S11" s="352"/>
      <c r="T11" s="352"/>
      <c r="U11" s="359"/>
      <c r="V11" s="351"/>
      <c r="W11" s="352"/>
    </row>
    <row r="12" spans="1:23" ht="14.1" customHeight="1" outlineLevel="2">
      <c r="A12" s="339" t="s">
        <v>38</v>
      </c>
      <c r="B12" s="339">
        <v>124</v>
      </c>
      <c r="C12" s="340">
        <v>29789</v>
      </c>
      <c r="D12" s="353">
        <v>70865</v>
      </c>
      <c r="E12" s="354"/>
      <c r="F12" s="362"/>
      <c r="G12" s="362"/>
      <c r="H12" s="355"/>
      <c r="I12" s="351"/>
      <c r="J12" s="352"/>
      <c r="K12" s="359" t="s">
        <v>614</v>
      </c>
      <c r="L12" s="351">
        <v>3416</v>
      </c>
      <c r="M12" s="352"/>
      <c r="N12" s="359" t="s">
        <v>615</v>
      </c>
      <c r="O12" s="351">
        <v>0</v>
      </c>
      <c r="P12" s="352"/>
      <c r="Q12" s="359" t="s">
        <v>616</v>
      </c>
      <c r="R12" s="351">
        <v>507</v>
      </c>
      <c r="S12" s="352"/>
      <c r="T12" s="352"/>
      <c r="U12" s="358" t="s">
        <v>57</v>
      </c>
      <c r="V12" s="351"/>
      <c r="W12" s="352"/>
    </row>
    <row r="13" spans="1:23" ht="14.25" customHeight="1" outlineLevel="2">
      <c r="A13" s="339" t="s">
        <v>42</v>
      </c>
      <c r="B13" s="339">
        <v>27</v>
      </c>
      <c r="C13" s="340">
        <v>8664</v>
      </c>
      <c r="D13" s="353">
        <v>10540</v>
      </c>
      <c r="E13" s="354"/>
      <c r="F13" s="22"/>
      <c r="G13" s="22"/>
      <c r="H13" s="357" t="s">
        <v>617</v>
      </c>
      <c r="I13" s="351">
        <v>11584</v>
      </c>
      <c r="J13" s="352"/>
      <c r="K13" s="359" t="s">
        <v>618</v>
      </c>
      <c r="L13" s="351">
        <v>2212</v>
      </c>
      <c r="M13" s="352">
        <f>SUM(L11:L13)</f>
        <v>10667</v>
      </c>
      <c r="N13" s="359" t="s">
        <v>619</v>
      </c>
      <c r="O13" s="351">
        <v>473</v>
      </c>
      <c r="P13" s="352"/>
      <c r="Q13" s="359" t="s">
        <v>620</v>
      </c>
      <c r="R13" s="351">
        <v>7894</v>
      </c>
      <c r="S13" s="352">
        <f>SUM(R10:R13)</f>
        <v>37670</v>
      </c>
      <c r="T13" s="352"/>
      <c r="U13" s="359" t="s">
        <v>621</v>
      </c>
      <c r="V13" s="351">
        <v>0</v>
      </c>
      <c r="W13" s="352"/>
    </row>
    <row r="14" spans="1:23" ht="14.25" customHeight="1" outlineLevel="2">
      <c r="A14" s="339" t="s">
        <v>44</v>
      </c>
      <c r="B14" s="339">
        <v>2</v>
      </c>
      <c r="C14" s="339">
        <v>253</v>
      </c>
      <c r="D14" s="353">
        <f>I44</f>
        <v>116</v>
      </c>
      <c r="E14" s="356" t="s">
        <v>289</v>
      </c>
      <c r="F14" s="22"/>
      <c r="G14" s="22"/>
      <c r="H14" s="359" t="s">
        <v>622</v>
      </c>
      <c r="I14" s="351">
        <v>2109</v>
      </c>
      <c r="J14" s="352"/>
      <c r="K14" s="355"/>
      <c r="L14" s="351"/>
      <c r="M14" s="352"/>
      <c r="N14" s="359" t="s">
        <v>623</v>
      </c>
      <c r="O14" s="351">
        <v>837</v>
      </c>
      <c r="P14" s="352"/>
      <c r="Q14" s="355"/>
      <c r="R14" s="351"/>
      <c r="S14" s="352"/>
      <c r="T14" s="352"/>
      <c r="U14" s="359" t="s">
        <v>624</v>
      </c>
      <c r="V14" s="351">
        <v>0</v>
      </c>
      <c r="W14" s="352"/>
    </row>
    <row r="15" spans="1:23" ht="14.25" customHeight="1" outlineLevel="2">
      <c r="A15" s="339" t="s">
        <v>47</v>
      </c>
      <c r="B15" s="339">
        <v>24</v>
      </c>
      <c r="C15" s="340">
        <v>3347</v>
      </c>
      <c r="D15" s="353">
        <v>1439</v>
      </c>
      <c r="E15" s="354"/>
      <c r="F15" s="22"/>
      <c r="G15" s="22"/>
      <c r="H15" s="359" t="s">
        <v>625</v>
      </c>
      <c r="I15" s="351">
        <v>1241</v>
      </c>
      <c r="J15" s="352"/>
      <c r="K15" s="355"/>
      <c r="L15" s="351"/>
      <c r="M15" s="352"/>
      <c r="N15" s="359" t="s">
        <v>626</v>
      </c>
      <c r="O15" s="351">
        <v>0</v>
      </c>
      <c r="P15" s="352"/>
      <c r="Q15" s="357" t="s">
        <v>627</v>
      </c>
      <c r="R15" s="351">
        <v>2642</v>
      </c>
      <c r="S15" s="352"/>
      <c r="T15" s="352"/>
      <c r="U15" s="359" t="s">
        <v>628</v>
      </c>
      <c r="V15" s="351">
        <v>0</v>
      </c>
      <c r="W15" s="352"/>
    </row>
    <row r="16" spans="1:23" ht="14.25" customHeight="1" outlineLevel="2">
      <c r="A16" s="339" t="s">
        <v>49</v>
      </c>
      <c r="B16" s="339">
        <v>16</v>
      </c>
      <c r="C16" s="340">
        <v>7308</v>
      </c>
      <c r="D16" s="353">
        <v>65804</v>
      </c>
      <c r="E16" s="354"/>
      <c r="F16" s="22"/>
      <c r="G16" s="22"/>
      <c r="H16" s="359" t="s">
        <v>629</v>
      </c>
      <c r="I16" s="351">
        <v>0</v>
      </c>
      <c r="K16" s="357" t="s">
        <v>630</v>
      </c>
      <c r="L16" s="351">
        <v>17639</v>
      </c>
      <c r="M16" s="352"/>
      <c r="N16" s="359" t="s">
        <v>631</v>
      </c>
      <c r="O16" s="351">
        <v>0</v>
      </c>
      <c r="P16" s="352"/>
      <c r="Q16" s="355"/>
      <c r="R16" s="351"/>
      <c r="S16" s="352"/>
      <c r="T16" s="352"/>
      <c r="U16" s="359" t="s">
        <v>632</v>
      </c>
      <c r="V16" s="351">
        <v>0</v>
      </c>
      <c r="W16" s="352"/>
    </row>
    <row r="17" spans="1:23" ht="14.25" customHeight="1" outlineLevel="2">
      <c r="A17" s="339" t="s">
        <v>52</v>
      </c>
      <c r="B17" s="339">
        <v>45</v>
      </c>
      <c r="C17" s="340">
        <v>6011</v>
      </c>
      <c r="D17" s="353">
        <f>J52</f>
        <v>15542</v>
      </c>
      <c r="E17" s="356" t="s">
        <v>289</v>
      </c>
      <c r="F17" s="22"/>
      <c r="G17" s="22"/>
      <c r="H17" s="359" t="s">
        <v>633</v>
      </c>
      <c r="I17" s="351">
        <v>1052</v>
      </c>
      <c r="J17" s="352">
        <f>SUM(I13:I17)</f>
        <v>15986</v>
      </c>
      <c r="K17" s="359" t="s">
        <v>634</v>
      </c>
      <c r="L17" s="351">
        <v>8385</v>
      </c>
      <c r="M17" s="352"/>
      <c r="N17" s="359" t="s">
        <v>635</v>
      </c>
      <c r="O17" s="351">
        <v>0</v>
      </c>
      <c r="P17" s="352"/>
      <c r="Q17" s="357" t="s">
        <v>636</v>
      </c>
      <c r="R17" s="351"/>
      <c r="S17" s="352"/>
      <c r="T17" s="352"/>
      <c r="U17" s="359" t="s">
        <v>637</v>
      </c>
      <c r="V17" s="351">
        <v>0</v>
      </c>
      <c r="W17" s="352"/>
    </row>
    <row r="18" spans="1:23" ht="14.25" customHeight="1" outlineLevel="2">
      <c r="A18" s="339" t="s">
        <v>54</v>
      </c>
      <c r="B18" s="339">
        <v>72</v>
      </c>
      <c r="C18" s="340">
        <v>22881</v>
      </c>
      <c r="D18" s="353">
        <v>14346</v>
      </c>
      <c r="E18" s="354"/>
      <c r="F18" s="22"/>
      <c r="G18" s="22"/>
      <c r="H18" s="359"/>
      <c r="I18" s="351"/>
      <c r="J18" s="352"/>
      <c r="K18" s="359" t="s">
        <v>638</v>
      </c>
      <c r="L18" s="351">
        <v>47901</v>
      </c>
      <c r="M18" s="352"/>
      <c r="N18" s="359" t="s">
        <v>639</v>
      </c>
      <c r="O18" s="351">
        <v>0</v>
      </c>
      <c r="P18" s="352"/>
      <c r="Q18" s="355"/>
      <c r="R18" s="351"/>
      <c r="S18" s="352"/>
      <c r="T18" s="352"/>
      <c r="U18" s="359" t="s">
        <v>640</v>
      </c>
      <c r="V18" s="351">
        <v>0</v>
      </c>
      <c r="W18" s="352"/>
    </row>
    <row r="19" spans="1:23" ht="14.25" customHeight="1" outlineLevel="2">
      <c r="A19" s="339" t="s">
        <v>56</v>
      </c>
      <c r="B19" s="339">
        <v>20</v>
      </c>
      <c r="C19" s="340">
        <v>9208</v>
      </c>
      <c r="D19" s="353">
        <v>142809</v>
      </c>
      <c r="E19" s="354"/>
      <c r="F19" s="22"/>
      <c r="G19" s="22"/>
      <c r="H19" s="357" t="s">
        <v>641</v>
      </c>
      <c r="I19" s="351">
        <v>1160</v>
      </c>
      <c r="J19" s="352"/>
      <c r="K19" s="359" t="s">
        <v>642</v>
      </c>
      <c r="L19" s="351">
        <v>102</v>
      </c>
      <c r="M19" s="352"/>
      <c r="N19" s="359" t="s">
        <v>643</v>
      </c>
      <c r="O19" s="351">
        <v>0</v>
      </c>
      <c r="P19" s="352"/>
      <c r="Q19" s="357" t="s">
        <v>644</v>
      </c>
      <c r="R19" s="351">
        <v>7709</v>
      </c>
      <c r="S19" s="352"/>
      <c r="T19" s="352"/>
      <c r="U19" s="359" t="s">
        <v>645</v>
      </c>
      <c r="V19" s="351">
        <v>0</v>
      </c>
      <c r="W19" s="352"/>
    </row>
    <row r="20" spans="1:23" ht="14.25" customHeight="1" outlineLevel="2">
      <c r="A20" s="339" t="s">
        <v>57</v>
      </c>
      <c r="B20" s="339">
        <v>134</v>
      </c>
      <c r="C20" s="340">
        <v>36312</v>
      </c>
      <c r="D20" s="353">
        <v>0</v>
      </c>
      <c r="E20" s="354"/>
      <c r="F20" s="22"/>
      <c r="G20" s="22"/>
      <c r="H20" s="359" t="s">
        <v>646</v>
      </c>
      <c r="I20" s="351">
        <v>252</v>
      </c>
      <c r="J20" s="352"/>
      <c r="K20" s="359" t="s">
        <v>647</v>
      </c>
      <c r="L20" s="351">
        <v>6438</v>
      </c>
      <c r="M20" s="352">
        <f>SUM(L16:L20)</f>
        <v>80465</v>
      </c>
      <c r="N20" s="359" t="s">
        <v>648</v>
      </c>
      <c r="O20" s="351">
        <v>0</v>
      </c>
      <c r="P20" s="352"/>
      <c r="Q20" s="359" t="s">
        <v>649</v>
      </c>
      <c r="R20" s="351">
        <v>0</v>
      </c>
      <c r="S20" s="352">
        <f>SUM(R19:R20)</f>
        <v>7709</v>
      </c>
      <c r="T20" s="352"/>
      <c r="U20" s="359" t="s">
        <v>650</v>
      </c>
      <c r="V20" s="351">
        <v>0</v>
      </c>
      <c r="W20" s="352"/>
    </row>
    <row r="21" spans="1:23" ht="14.25" customHeight="1" outlineLevel="2">
      <c r="A21" s="339" t="s">
        <v>59</v>
      </c>
      <c r="B21" s="339">
        <v>67</v>
      </c>
      <c r="C21" s="340">
        <v>26333</v>
      </c>
      <c r="D21" s="353">
        <f>W36</f>
        <v>35124</v>
      </c>
      <c r="E21" s="354" t="s">
        <v>289</v>
      </c>
      <c r="F21" s="22"/>
      <c r="G21" s="22"/>
      <c r="H21" s="359" t="s">
        <v>651</v>
      </c>
      <c r="I21" s="363">
        <v>382</v>
      </c>
      <c r="J21" s="352"/>
      <c r="K21" s="355"/>
      <c r="L21" s="351"/>
      <c r="M21" s="352"/>
      <c r="N21" s="359" t="s">
        <v>652</v>
      </c>
      <c r="O21" s="351">
        <v>3182</v>
      </c>
      <c r="P21" s="352"/>
      <c r="Q21" s="355"/>
      <c r="R21" s="351"/>
      <c r="S21" s="352"/>
      <c r="T21" s="352"/>
      <c r="U21" s="359" t="s">
        <v>653</v>
      </c>
      <c r="V21" s="351">
        <v>0</v>
      </c>
      <c r="W21" s="352">
        <f>SUM(V12:V21)</f>
        <v>0</v>
      </c>
    </row>
    <row r="22" spans="1:23" ht="14.25" customHeight="1" outlineLevel="2">
      <c r="A22" s="339" t="s">
        <v>322</v>
      </c>
      <c r="B22" s="339">
        <v>77</v>
      </c>
      <c r="C22" s="340">
        <v>17316</v>
      </c>
      <c r="D22" s="364">
        <v>29326</v>
      </c>
      <c r="E22" s="354"/>
      <c r="F22" s="22"/>
      <c r="G22" s="22"/>
      <c r="H22" s="359" t="s">
        <v>654</v>
      </c>
      <c r="I22" s="351">
        <v>2086</v>
      </c>
      <c r="J22" s="352">
        <f>SUM(I19:I22)</f>
        <v>3880</v>
      </c>
      <c r="K22" s="357" t="s">
        <v>655</v>
      </c>
      <c r="L22" s="351">
        <v>1281</v>
      </c>
      <c r="M22" s="352"/>
      <c r="N22" s="359" t="s">
        <v>656</v>
      </c>
      <c r="O22" s="351">
        <v>4161</v>
      </c>
      <c r="P22" s="352">
        <f>SUM(O10:O22)</f>
        <v>8653</v>
      </c>
      <c r="Q22" s="357" t="s">
        <v>657</v>
      </c>
      <c r="R22" s="351">
        <v>11985</v>
      </c>
      <c r="S22" s="352"/>
      <c r="T22" s="352"/>
      <c r="U22" s="355"/>
      <c r="V22" s="351"/>
      <c r="W22" s="352"/>
    </row>
    <row r="23" spans="1:23" ht="14.25" customHeight="1" outlineLevel="2">
      <c r="A23" s="339" t="s">
        <v>222</v>
      </c>
      <c r="B23" s="339">
        <v>32</v>
      </c>
      <c r="C23" s="340">
        <v>9330</v>
      </c>
      <c r="D23" s="353">
        <f>J83</f>
        <v>8934</v>
      </c>
      <c r="E23" s="354" t="s">
        <v>289</v>
      </c>
      <c r="F23" s="22"/>
      <c r="G23" s="22"/>
      <c r="H23" s="355"/>
      <c r="I23" s="351"/>
      <c r="J23" s="352"/>
      <c r="K23" s="355"/>
      <c r="L23" s="351"/>
      <c r="M23" s="352"/>
      <c r="N23" s="355"/>
      <c r="O23" s="351"/>
      <c r="P23" s="352"/>
      <c r="Q23" s="359" t="s">
        <v>658</v>
      </c>
      <c r="R23" s="351">
        <v>26807</v>
      </c>
      <c r="S23" s="352"/>
      <c r="T23" s="352"/>
      <c r="U23" s="358" t="s">
        <v>59</v>
      </c>
      <c r="V23" s="351"/>
      <c r="W23" s="352"/>
    </row>
    <row r="24" spans="1:23" ht="14.25" customHeight="1" outlineLevel="2">
      <c r="A24" s="339" t="s">
        <v>60</v>
      </c>
      <c r="B24" s="339">
        <v>15</v>
      </c>
      <c r="C24" s="340">
        <v>6257</v>
      </c>
      <c r="D24" s="353">
        <v>7265</v>
      </c>
      <c r="E24" s="354"/>
      <c r="F24" s="22"/>
      <c r="G24" s="22"/>
      <c r="H24" s="357" t="s">
        <v>659</v>
      </c>
      <c r="I24" s="351">
        <v>2452</v>
      </c>
      <c r="J24" s="352"/>
      <c r="K24" s="357" t="s">
        <v>660</v>
      </c>
      <c r="L24" s="351">
        <v>15719</v>
      </c>
      <c r="M24" s="352"/>
      <c r="N24" s="357" t="s">
        <v>661</v>
      </c>
      <c r="O24" s="351">
        <v>484</v>
      </c>
      <c r="P24" s="352"/>
      <c r="Q24" s="359" t="s">
        <v>662</v>
      </c>
      <c r="R24" s="351">
        <v>6102</v>
      </c>
      <c r="S24" s="352"/>
      <c r="T24" s="352"/>
      <c r="U24" s="359" t="s">
        <v>663</v>
      </c>
      <c r="V24" s="351">
        <v>1433</v>
      </c>
      <c r="W24" s="352"/>
    </row>
    <row r="25" spans="1:23" ht="14.25" customHeight="1" outlineLevel="2">
      <c r="A25" s="339" t="s">
        <v>323</v>
      </c>
      <c r="B25" s="339">
        <v>50</v>
      </c>
      <c r="C25" s="340">
        <v>13072</v>
      </c>
      <c r="D25" s="353">
        <v>23484</v>
      </c>
      <c r="E25" s="354"/>
      <c r="F25" s="22"/>
      <c r="G25" s="22"/>
      <c r="H25" s="359" t="s">
        <v>664</v>
      </c>
      <c r="J25" s="352"/>
      <c r="K25" s="359" t="s">
        <v>665</v>
      </c>
      <c r="L25" s="351">
        <v>0</v>
      </c>
      <c r="M25" s="352">
        <f>SUM(L24:L25)</f>
        <v>15719</v>
      </c>
      <c r="N25" s="359" t="s">
        <v>666</v>
      </c>
      <c r="O25" s="351">
        <v>368</v>
      </c>
      <c r="P25" s="352"/>
      <c r="Q25" s="359" t="s">
        <v>667</v>
      </c>
      <c r="R25" s="351">
        <v>49677</v>
      </c>
      <c r="S25" s="352"/>
      <c r="T25" s="352"/>
      <c r="U25" s="359" t="s">
        <v>668</v>
      </c>
      <c r="V25" s="351">
        <v>144</v>
      </c>
      <c r="W25" s="352"/>
    </row>
    <row r="26" spans="1:23" ht="14.25" customHeight="1" outlineLevel="2">
      <c r="A26" s="339" t="s">
        <v>63</v>
      </c>
      <c r="B26" s="339">
        <v>6</v>
      </c>
      <c r="C26" s="340">
        <v>880</v>
      </c>
      <c r="D26" s="353">
        <f>L5</f>
        <v>301</v>
      </c>
      <c r="E26" s="354" t="s">
        <v>289</v>
      </c>
      <c r="F26" s="22"/>
      <c r="G26" s="22"/>
      <c r="H26" s="359" t="s">
        <v>669</v>
      </c>
      <c r="I26" s="351">
        <v>663</v>
      </c>
      <c r="J26" s="352"/>
      <c r="K26" s="355"/>
      <c r="L26" s="351"/>
      <c r="M26" s="352"/>
      <c r="N26" s="359" t="s">
        <v>670</v>
      </c>
      <c r="O26" s="351">
        <v>1456</v>
      </c>
      <c r="P26" s="352">
        <f>SUM(O24:O26)</f>
        <v>2308</v>
      </c>
      <c r="Q26" s="359" t="s">
        <v>671</v>
      </c>
      <c r="R26" s="351">
        <v>0</v>
      </c>
      <c r="S26" s="352"/>
      <c r="T26" s="352"/>
      <c r="U26" s="359" t="s">
        <v>672</v>
      </c>
      <c r="V26" s="351">
        <v>12216</v>
      </c>
      <c r="W26" s="352"/>
    </row>
    <row r="27" spans="1:23" ht="14.25" customHeight="1" outlineLevel="2">
      <c r="A27" s="339" t="s">
        <v>65</v>
      </c>
      <c r="B27" s="339">
        <v>23</v>
      </c>
      <c r="C27" s="340">
        <v>14131</v>
      </c>
      <c r="D27" s="353">
        <v>7497</v>
      </c>
      <c r="E27" s="356"/>
      <c r="F27" s="22"/>
      <c r="G27" s="22"/>
      <c r="H27" s="359" t="s">
        <v>673</v>
      </c>
      <c r="I27" s="351">
        <v>922</v>
      </c>
      <c r="J27" s="352"/>
      <c r="K27" s="357" t="s">
        <v>674</v>
      </c>
      <c r="L27" s="351">
        <v>367</v>
      </c>
      <c r="M27" s="352"/>
      <c r="N27" s="355"/>
      <c r="O27" s="351"/>
      <c r="P27" s="352"/>
      <c r="Q27" s="359" t="s">
        <v>675</v>
      </c>
      <c r="R27" s="351">
        <v>6191</v>
      </c>
      <c r="S27" s="352"/>
      <c r="T27" s="352"/>
      <c r="U27" s="359" t="s">
        <v>676</v>
      </c>
      <c r="V27" s="351">
        <v>2514</v>
      </c>
      <c r="W27" s="352"/>
    </row>
    <row r="28" spans="1:23" ht="14.25" customHeight="1" outlineLevel="2">
      <c r="A28" s="339" t="s">
        <v>70</v>
      </c>
      <c r="B28" s="339">
        <v>147</v>
      </c>
      <c r="C28" s="340">
        <v>20812</v>
      </c>
      <c r="D28" s="353">
        <f>W46</f>
        <v>54784</v>
      </c>
      <c r="E28" s="354" t="s">
        <v>289</v>
      </c>
      <c r="F28" s="22"/>
      <c r="G28" s="22"/>
      <c r="H28" s="359" t="s">
        <v>677</v>
      </c>
      <c r="I28" s="351">
        <v>78</v>
      </c>
      <c r="J28" s="352"/>
      <c r="K28" s="365"/>
      <c r="L28" s="351"/>
      <c r="M28" s="352"/>
      <c r="N28" s="357" t="s">
        <v>678</v>
      </c>
      <c r="O28" s="351">
        <v>1564</v>
      </c>
      <c r="P28" s="352"/>
      <c r="Q28" s="359" t="s">
        <v>679</v>
      </c>
      <c r="R28" s="351">
        <v>4170</v>
      </c>
      <c r="S28" s="352"/>
      <c r="T28" s="352"/>
      <c r="U28" s="359" t="s">
        <v>680</v>
      </c>
      <c r="V28" s="351">
        <v>536</v>
      </c>
      <c r="W28" s="352"/>
    </row>
    <row r="29" spans="1:23" ht="14.25" customHeight="1" outlineLevel="2">
      <c r="A29" s="339" t="s">
        <v>74</v>
      </c>
      <c r="B29" s="339">
        <v>8</v>
      </c>
      <c r="C29" s="340">
        <v>1196</v>
      </c>
      <c r="D29" s="353">
        <f>I59</f>
        <v>2055</v>
      </c>
      <c r="E29" s="354" t="s">
        <v>289</v>
      </c>
      <c r="F29" s="22"/>
      <c r="G29" s="22"/>
      <c r="H29" s="359" t="s">
        <v>681</v>
      </c>
      <c r="I29" s="351">
        <v>322</v>
      </c>
      <c r="J29" s="352">
        <f>SUM(I24:I29)</f>
        <v>4437</v>
      </c>
      <c r="K29" s="357" t="s">
        <v>226</v>
      </c>
      <c r="L29" s="351">
        <v>990</v>
      </c>
      <c r="M29" s="352"/>
      <c r="N29" s="355"/>
      <c r="O29" s="351"/>
      <c r="P29" s="352"/>
      <c r="Q29" s="359" t="s">
        <v>682</v>
      </c>
      <c r="R29" s="351">
        <v>12181</v>
      </c>
      <c r="S29" s="352"/>
      <c r="T29" s="352"/>
      <c r="U29" s="359" t="s">
        <v>683</v>
      </c>
      <c r="V29" s="351">
        <v>0</v>
      </c>
      <c r="W29" s="352"/>
    </row>
    <row r="30" spans="1:23" ht="14.25" customHeight="1" outlineLevel="2">
      <c r="A30" s="339" t="s">
        <v>75</v>
      </c>
      <c r="B30" s="339">
        <v>20</v>
      </c>
      <c r="C30" s="340">
        <v>5393</v>
      </c>
      <c r="D30" s="353">
        <f>M13</f>
        <v>10667</v>
      </c>
      <c r="E30" s="354" t="s">
        <v>289</v>
      </c>
      <c r="F30" s="22"/>
      <c r="G30" s="22"/>
      <c r="H30" s="355"/>
      <c r="I30" s="351"/>
      <c r="J30" s="352"/>
      <c r="K30" s="355"/>
      <c r="L30" s="351"/>
      <c r="M30" s="352"/>
      <c r="N30" s="357" t="s">
        <v>684</v>
      </c>
      <c r="O30" s="351">
        <v>2620</v>
      </c>
      <c r="P30" s="352"/>
      <c r="Q30" s="359" t="s">
        <v>685</v>
      </c>
      <c r="R30" s="351">
        <v>573</v>
      </c>
      <c r="S30" s="352"/>
      <c r="T30" s="352"/>
      <c r="U30" s="359" t="s">
        <v>686</v>
      </c>
      <c r="V30" s="351">
        <v>1527</v>
      </c>
      <c r="W30" s="352"/>
    </row>
    <row r="31" spans="1:23" ht="14.25" customHeight="1" outlineLevel="2">
      <c r="A31" s="339" t="s">
        <v>76</v>
      </c>
      <c r="B31" s="339">
        <v>96</v>
      </c>
      <c r="C31" s="340">
        <v>32775</v>
      </c>
      <c r="D31" s="353">
        <f>M20</f>
        <v>80465</v>
      </c>
      <c r="E31" s="354" t="s">
        <v>289</v>
      </c>
      <c r="F31" s="22"/>
      <c r="G31" s="22"/>
      <c r="H31" s="357" t="s">
        <v>687</v>
      </c>
      <c r="I31" s="351">
        <v>35249</v>
      </c>
      <c r="J31" s="352"/>
      <c r="K31" s="357" t="s">
        <v>688</v>
      </c>
      <c r="L31" s="351">
        <v>62857</v>
      </c>
      <c r="M31" s="352"/>
      <c r="N31" s="359" t="s">
        <v>689</v>
      </c>
      <c r="O31" s="351">
        <v>568</v>
      </c>
      <c r="P31" s="352"/>
      <c r="Q31" s="359" t="s">
        <v>690</v>
      </c>
      <c r="R31" s="351">
        <v>7608</v>
      </c>
      <c r="S31" s="352"/>
      <c r="T31" s="352"/>
      <c r="U31" s="359" t="s">
        <v>691</v>
      </c>
      <c r="V31" s="351">
        <v>9270</v>
      </c>
      <c r="W31" s="352"/>
    </row>
    <row r="32" spans="1:23" ht="14.25" customHeight="1" outlineLevel="2">
      <c r="A32" s="339" t="s">
        <v>79</v>
      </c>
      <c r="B32" s="339">
        <v>30</v>
      </c>
      <c r="C32" s="340">
        <v>21729</v>
      </c>
      <c r="D32" s="353">
        <f>W53</f>
        <v>59543</v>
      </c>
      <c r="E32" s="354" t="s">
        <v>289</v>
      </c>
      <c r="F32" s="22"/>
      <c r="G32" s="22"/>
      <c r="H32" s="359" t="s">
        <v>692</v>
      </c>
      <c r="I32" s="351">
        <v>1652</v>
      </c>
      <c r="J32" s="352"/>
      <c r="K32" s="359" t="s">
        <v>693</v>
      </c>
      <c r="L32" s="351">
        <v>715</v>
      </c>
      <c r="M32" s="352"/>
      <c r="N32" s="359" t="s">
        <v>694</v>
      </c>
      <c r="O32" s="351">
        <v>88</v>
      </c>
      <c r="P32" s="352"/>
      <c r="Q32" s="359" t="s">
        <v>695</v>
      </c>
      <c r="R32" s="351"/>
      <c r="S32" s="352"/>
      <c r="T32" s="352"/>
      <c r="U32" s="359" t="s">
        <v>696</v>
      </c>
      <c r="V32" s="351">
        <v>1090</v>
      </c>
      <c r="W32" s="352"/>
    </row>
    <row r="33" spans="1:23" ht="14.25" customHeight="1" outlineLevel="2">
      <c r="A33" s="339" t="s">
        <v>187</v>
      </c>
      <c r="B33" s="339">
        <v>20</v>
      </c>
      <c r="C33" s="340">
        <v>6430</v>
      </c>
      <c r="D33" s="353">
        <v>2051</v>
      </c>
      <c r="E33" s="354"/>
      <c r="F33" s="22"/>
      <c r="G33" s="22"/>
      <c r="H33" s="359" t="s">
        <v>697</v>
      </c>
      <c r="I33" s="351">
        <v>16935</v>
      </c>
      <c r="J33" s="352"/>
      <c r="K33" s="359" t="s">
        <v>698</v>
      </c>
      <c r="L33" s="351">
        <v>0</v>
      </c>
      <c r="M33" s="352"/>
      <c r="N33" s="359" t="s">
        <v>699</v>
      </c>
      <c r="O33" s="351">
        <v>0</v>
      </c>
      <c r="P33" s="352">
        <f>SUM(O30:O33)</f>
        <v>3276</v>
      </c>
      <c r="Q33" s="359" t="s">
        <v>700</v>
      </c>
      <c r="R33" s="351">
        <v>1932</v>
      </c>
      <c r="S33" s="352">
        <f>SUM(R22:R33)</f>
        <v>127226</v>
      </c>
      <c r="T33" s="352"/>
      <c r="U33" s="359" t="s">
        <v>701</v>
      </c>
      <c r="V33" s="351">
        <v>3546</v>
      </c>
      <c r="W33" s="352"/>
    </row>
    <row r="34" spans="1:23" ht="14.25" customHeight="1" outlineLevel="2">
      <c r="A34" s="339" t="s">
        <v>82</v>
      </c>
      <c r="B34" s="339">
        <v>11</v>
      </c>
      <c r="C34" s="340">
        <v>5631</v>
      </c>
      <c r="D34" s="353">
        <f>M25</f>
        <v>15719</v>
      </c>
      <c r="E34" s="354" t="s">
        <v>289</v>
      </c>
      <c r="F34" s="22"/>
      <c r="G34" s="22"/>
      <c r="H34" s="359" t="s">
        <v>702</v>
      </c>
      <c r="I34" s="351">
        <v>1812</v>
      </c>
      <c r="J34" s="352"/>
      <c r="K34" s="359" t="s">
        <v>703</v>
      </c>
      <c r="L34" s="351">
        <v>1007</v>
      </c>
      <c r="M34" s="352"/>
      <c r="N34" s="359"/>
      <c r="O34" s="351"/>
      <c r="P34" s="352"/>
      <c r="Q34" s="355"/>
      <c r="R34" s="351"/>
      <c r="S34" s="352"/>
      <c r="T34" s="352"/>
      <c r="U34" s="359" t="s">
        <v>704</v>
      </c>
      <c r="V34" s="351">
        <v>1534</v>
      </c>
      <c r="W34" s="352"/>
    </row>
    <row r="35" spans="1:23" ht="14.25" customHeight="1" outlineLevel="2">
      <c r="A35" s="339" t="s">
        <v>226</v>
      </c>
      <c r="B35" s="339">
        <v>3</v>
      </c>
      <c r="C35" s="339">
        <v>103</v>
      </c>
      <c r="D35" s="353">
        <f>L29</f>
        <v>990</v>
      </c>
      <c r="E35" s="356" t="s">
        <v>289</v>
      </c>
      <c r="F35" s="22"/>
      <c r="G35" s="22"/>
      <c r="H35" s="359" t="s">
        <v>705</v>
      </c>
      <c r="I35" s="351">
        <v>15217</v>
      </c>
      <c r="J35" s="352">
        <f>SUM(I31:I35)</f>
        <v>70865</v>
      </c>
      <c r="K35" s="359" t="s">
        <v>706</v>
      </c>
      <c r="L35" s="351">
        <v>22951</v>
      </c>
      <c r="M35" s="352">
        <f>SUM(L31:L35)</f>
        <v>87530</v>
      </c>
      <c r="N35" s="357" t="s">
        <v>707</v>
      </c>
      <c r="O35" s="351">
        <v>0</v>
      </c>
      <c r="P35" s="352">
        <v>0</v>
      </c>
      <c r="Q35" s="357" t="s">
        <v>708</v>
      </c>
      <c r="R35" s="351">
        <v>0</v>
      </c>
      <c r="S35" s="352">
        <v>0</v>
      </c>
      <c r="T35" s="352"/>
      <c r="U35" s="359" t="s">
        <v>709</v>
      </c>
      <c r="V35" s="351">
        <v>1314</v>
      </c>
      <c r="W35" s="352"/>
    </row>
    <row r="36" spans="1:23" ht="14.25" customHeight="1" outlineLevel="2">
      <c r="A36" s="339" t="s">
        <v>85</v>
      </c>
      <c r="B36" s="339">
        <v>8</v>
      </c>
      <c r="C36" s="340">
        <v>2185</v>
      </c>
      <c r="D36" s="353">
        <v>740</v>
      </c>
      <c r="E36" s="354"/>
      <c r="F36" s="22"/>
      <c r="G36" s="22"/>
      <c r="H36" s="355"/>
      <c r="I36" s="351"/>
      <c r="J36" s="352"/>
      <c r="K36" s="355"/>
      <c r="L36" s="351"/>
      <c r="M36" s="352"/>
      <c r="N36" s="359"/>
      <c r="O36" s="351"/>
      <c r="P36" s="352"/>
      <c r="Q36" s="355"/>
      <c r="R36" s="351"/>
      <c r="S36" s="352"/>
      <c r="T36" s="352"/>
      <c r="U36" s="359" t="s">
        <v>710</v>
      </c>
      <c r="V36" s="351">
        <v>0</v>
      </c>
      <c r="W36" s="352">
        <f>SUM(V23:V36)</f>
        <v>35124</v>
      </c>
    </row>
    <row r="37" spans="1:23" ht="14.25" customHeight="1" outlineLevel="2">
      <c r="A37" s="339" t="s">
        <v>88</v>
      </c>
      <c r="B37" s="339">
        <v>23</v>
      </c>
      <c r="C37" s="340">
        <v>6039</v>
      </c>
      <c r="D37" s="353">
        <v>0</v>
      </c>
      <c r="E37" s="354"/>
      <c r="F37" s="22"/>
      <c r="G37" s="22"/>
      <c r="H37" s="357" t="s">
        <v>711</v>
      </c>
      <c r="I37" s="351">
        <v>586</v>
      </c>
      <c r="J37" s="352"/>
      <c r="K37" s="357" t="s">
        <v>712</v>
      </c>
      <c r="L37" s="351">
        <v>46094</v>
      </c>
      <c r="M37" s="352"/>
      <c r="N37" s="357" t="s">
        <v>713</v>
      </c>
      <c r="O37" s="351">
        <v>0</v>
      </c>
      <c r="P37" s="352"/>
      <c r="Q37" s="357" t="s">
        <v>714</v>
      </c>
      <c r="R37" s="351">
        <v>1100</v>
      </c>
      <c r="S37" s="352"/>
      <c r="T37" s="352"/>
      <c r="U37" s="359"/>
      <c r="V37" s="351"/>
      <c r="W37" s="352"/>
    </row>
    <row r="38" spans="1:23" ht="14.25" customHeight="1" outlineLevel="2">
      <c r="A38" s="339" t="s">
        <v>227</v>
      </c>
      <c r="B38" s="339">
        <v>33</v>
      </c>
      <c r="C38" s="340">
        <v>7256</v>
      </c>
      <c r="D38" s="353">
        <f>M35</f>
        <v>87530</v>
      </c>
      <c r="E38" s="354" t="s">
        <v>289</v>
      </c>
      <c r="F38" s="22"/>
      <c r="G38" s="22"/>
      <c r="H38" s="359" t="s">
        <v>715</v>
      </c>
      <c r="I38" s="351">
        <v>190</v>
      </c>
      <c r="J38" s="352"/>
      <c r="K38" s="359" t="s">
        <v>716</v>
      </c>
      <c r="L38" s="351">
        <v>928</v>
      </c>
      <c r="M38" s="352"/>
      <c r="N38" s="359" t="s">
        <v>717</v>
      </c>
      <c r="O38" s="351">
        <v>0</v>
      </c>
      <c r="P38" s="352"/>
      <c r="Q38" s="359" t="s">
        <v>718</v>
      </c>
      <c r="R38" s="351">
        <v>1158</v>
      </c>
      <c r="S38" s="352">
        <f>SUM(R37:R38)</f>
        <v>2258</v>
      </c>
      <c r="T38" s="352"/>
      <c r="U38" s="358" t="s">
        <v>70</v>
      </c>
      <c r="V38" s="351"/>
      <c r="W38" s="352"/>
    </row>
    <row r="39" spans="1:23" ht="14.25" customHeight="1" outlineLevel="2">
      <c r="A39" s="339" t="s">
        <v>91</v>
      </c>
      <c r="B39" s="339">
        <v>18</v>
      </c>
      <c r="C39" s="340">
        <v>2622</v>
      </c>
      <c r="D39" s="353">
        <f>W58</f>
        <v>855</v>
      </c>
      <c r="E39" s="356" t="s">
        <v>289</v>
      </c>
      <c r="F39" s="22"/>
      <c r="G39" s="22"/>
      <c r="H39" s="359" t="s">
        <v>719</v>
      </c>
      <c r="I39" s="351">
        <v>752</v>
      </c>
      <c r="J39" s="352"/>
      <c r="K39" s="359" t="s">
        <v>720</v>
      </c>
      <c r="L39" s="351">
        <v>0</v>
      </c>
      <c r="M39" s="352"/>
      <c r="N39" s="359" t="s">
        <v>721</v>
      </c>
      <c r="O39" s="351">
        <v>0</v>
      </c>
      <c r="P39" s="352">
        <f>SUM(O37:O39)</f>
        <v>0</v>
      </c>
      <c r="Q39" s="355"/>
      <c r="R39" s="351"/>
      <c r="S39" s="352"/>
      <c r="T39" s="352"/>
      <c r="U39" s="359" t="s">
        <v>722</v>
      </c>
      <c r="V39" s="351">
        <v>17688</v>
      </c>
      <c r="W39" s="352"/>
    </row>
    <row r="40" spans="1:23" ht="14.25" customHeight="1" outlineLevel="2">
      <c r="A40" s="339" t="s">
        <v>92</v>
      </c>
      <c r="B40" s="339">
        <v>24</v>
      </c>
      <c r="C40" s="340">
        <v>8903</v>
      </c>
      <c r="D40" s="353">
        <f>M40</f>
        <v>57433</v>
      </c>
      <c r="E40" s="354" t="s">
        <v>289</v>
      </c>
      <c r="F40" s="22"/>
      <c r="G40" s="22"/>
      <c r="H40" s="359" t="s">
        <v>723</v>
      </c>
      <c r="I40" s="351">
        <v>8812</v>
      </c>
      <c r="J40" s="352"/>
      <c r="K40" s="359" t="s">
        <v>724</v>
      </c>
      <c r="L40" s="351">
        <v>10411</v>
      </c>
      <c r="M40" s="352">
        <f>SUM(L37:L40)</f>
        <v>57433</v>
      </c>
      <c r="N40" s="355"/>
      <c r="O40" s="351"/>
      <c r="P40" s="352"/>
      <c r="Q40" s="357" t="s">
        <v>725</v>
      </c>
      <c r="R40" s="351"/>
      <c r="S40" s="352"/>
      <c r="T40" s="352"/>
      <c r="U40" s="359" t="s">
        <v>726</v>
      </c>
      <c r="V40" s="351">
        <v>9151</v>
      </c>
      <c r="W40" s="352"/>
    </row>
    <row r="41" spans="1:23" ht="14.25" customHeight="1" outlineLevel="2">
      <c r="A41" s="339" t="s">
        <v>189</v>
      </c>
      <c r="B41" s="339">
        <v>114</v>
      </c>
      <c r="C41" s="340">
        <v>37778</v>
      </c>
      <c r="D41" s="353">
        <v>1406988</v>
      </c>
      <c r="E41" s="354"/>
      <c r="F41" s="22"/>
      <c r="G41" s="22"/>
      <c r="H41" s="359" t="s">
        <v>727</v>
      </c>
      <c r="I41" s="351">
        <v>109</v>
      </c>
      <c r="J41" s="352"/>
      <c r="K41" s="355"/>
      <c r="L41" s="351"/>
      <c r="M41" s="352"/>
      <c r="N41" s="357" t="s">
        <v>728</v>
      </c>
      <c r="O41" s="351">
        <v>6303</v>
      </c>
      <c r="P41" s="352"/>
      <c r="Q41" s="359" t="s">
        <v>729</v>
      </c>
      <c r="R41" s="351"/>
      <c r="S41" s="352"/>
      <c r="T41" s="352"/>
      <c r="U41" s="359" t="s">
        <v>730</v>
      </c>
      <c r="V41" s="351">
        <v>499</v>
      </c>
      <c r="W41" s="352"/>
    </row>
    <row r="42" spans="1:23" ht="14.25" customHeight="1" outlineLevel="2">
      <c r="A42" s="339" t="s">
        <v>96</v>
      </c>
      <c r="B42" s="339">
        <v>13</v>
      </c>
      <c r="C42" s="340">
        <v>3718</v>
      </c>
      <c r="D42" s="353">
        <v>2613</v>
      </c>
      <c r="E42" s="354"/>
      <c r="F42" s="22"/>
      <c r="G42" s="22"/>
      <c r="H42" s="359" t="s">
        <v>731</v>
      </c>
      <c r="I42" s="351">
        <v>91</v>
      </c>
      <c r="J42" s="352">
        <f>SUM(I37:I42)</f>
        <v>10540</v>
      </c>
      <c r="K42" s="357" t="s">
        <v>732</v>
      </c>
      <c r="L42" s="351">
        <v>2613</v>
      </c>
      <c r="M42" s="352"/>
      <c r="N42" s="359" t="s">
        <v>733</v>
      </c>
      <c r="O42" s="351">
        <v>805</v>
      </c>
      <c r="P42" s="352"/>
      <c r="Q42" s="359" t="s">
        <v>734</v>
      </c>
      <c r="R42" s="351"/>
      <c r="S42" s="352"/>
      <c r="T42" s="352"/>
      <c r="U42" s="359" t="s">
        <v>735</v>
      </c>
      <c r="V42" s="351">
        <v>3566</v>
      </c>
      <c r="W42" s="352"/>
    </row>
    <row r="43" spans="1:23" ht="14.25" customHeight="1" outlineLevel="2">
      <c r="A43" s="339" t="s">
        <v>98</v>
      </c>
      <c r="B43" s="339">
        <v>17</v>
      </c>
      <c r="C43" s="340">
        <v>4463</v>
      </c>
      <c r="D43" s="353">
        <v>4574</v>
      </c>
      <c r="E43" s="354"/>
      <c r="F43" s="22"/>
      <c r="G43" s="22"/>
      <c r="H43" s="355"/>
      <c r="I43" s="351"/>
      <c r="J43" s="352"/>
      <c r="K43" s="355"/>
      <c r="L43" s="351"/>
      <c r="M43" s="352"/>
      <c r="N43" s="359" t="s">
        <v>736</v>
      </c>
      <c r="O43" s="351">
        <v>401</v>
      </c>
      <c r="P43" s="352">
        <f>SUM(O41:O43)</f>
        <v>7509</v>
      </c>
      <c r="Q43" s="359" t="s">
        <v>737</v>
      </c>
      <c r="R43" s="351"/>
      <c r="S43" s="352">
        <f>SUM(R40:R43)</f>
        <v>0</v>
      </c>
      <c r="T43" s="352"/>
      <c r="U43" s="359" t="s">
        <v>738</v>
      </c>
      <c r="V43" s="351">
        <v>1246</v>
      </c>
      <c r="W43" s="352"/>
    </row>
    <row r="44" spans="1:23" ht="14.25" customHeight="1" outlineLevel="2">
      <c r="A44" s="339" t="s">
        <v>99</v>
      </c>
      <c r="B44" s="339">
        <v>11</v>
      </c>
      <c r="C44" s="340">
        <v>7391</v>
      </c>
      <c r="D44" s="353">
        <v>4184</v>
      </c>
      <c r="E44" s="356"/>
      <c r="F44" s="22"/>
      <c r="G44" s="22"/>
      <c r="H44" s="357" t="s">
        <v>739</v>
      </c>
      <c r="I44" s="351">
        <v>116</v>
      </c>
      <c r="J44" s="352"/>
      <c r="K44" s="357" t="s">
        <v>740</v>
      </c>
      <c r="L44" s="351">
        <v>3199</v>
      </c>
      <c r="M44" s="352"/>
      <c r="N44" s="355"/>
      <c r="O44" s="351"/>
      <c r="P44" s="352"/>
      <c r="Q44" s="355"/>
      <c r="R44" s="351"/>
      <c r="S44" s="352"/>
      <c r="T44" s="352"/>
      <c r="U44" s="359" t="s">
        <v>741</v>
      </c>
      <c r="V44" s="351">
        <v>15275</v>
      </c>
      <c r="W44" s="352"/>
    </row>
    <row r="45" spans="1:23" ht="14.25" customHeight="1" outlineLevel="2">
      <c r="A45" s="339" t="s">
        <v>228</v>
      </c>
      <c r="B45" s="339">
        <v>15</v>
      </c>
      <c r="C45" s="340">
        <v>7195</v>
      </c>
      <c r="D45" s="353">
        <f>M55</f>
        <v>55341</v>
      </c>
      <c r="E45" s="356" t="s">
        <v>289</v>
      </c>
      <c r="F45" s="22"/>
      <c r="G45" s="22"/>
      <c r="H45" s="355"/>
      <c r="I45" s="351"/>
      <c r="J45" s="352"/>
      <c r="K45" s="359" t="s">
        <v>742</v>
      </c>
      <c r="L45" s="351">
        <v>1017</v>
      </c>
      <c r="M45" s="352"/>
      <c r="N45" s="357" t="s">
        <v>743</v>
      </c>
      <c r="O45" s="351">
        <v>2703</v>
      </c>
      <c r="P45" s="352"/>
      <c r="Q45" s="357" t="s">
        <v>744</v>
      </c>
      <c r="R45" s="351">
        <v>1235</v>
      </c>
      <c r="S45" s="352"/>
      <c r="T45" s="352"/>
      <c r="U45" s="359" t="s">
        <v>745</v>
      </c>
      <c r="V45" s="351">
        <v>2124</v>
      </c>
      <c r="W45" s="352"/>
    </row>
    <row r="46" spans="1:23" ht="14.25" customHeight="1" outlineLevel="2">
      <c r="A46" s="339" t="s">
        <v>102</v>
      </c>
      <c r="B46" s="339">
        <v>13</v>
      </c>
      <c r="C46" s="340">
        <v>1808</v>
      </c>
      <c r="D46" s="353">
        <f>M58</f>
        <v>1091</v>
      </c>
      <c r="E46" s="354" t="s">
        <v>289</v>
      </c>
      <c r="F46" s="22"/>
      <c r="G46" s="22"/>
      <c r="H46" s="357" t="s">
        <v>746</v>
      </c>
      <c r="I46" s="351">
        <v>0</v>
      </c>
      <c r="J46" s="352"/>
      <c r="K46" s="359" t="s">
        <v>747</v>
      </c>
      <c r="L46" s="351">
        <v>358</v>
      </c>
      <c r="M46" s="352">
        <f>SUM(L44:L46)</f>
        <v>4574</v>
      </c>
      <c r="N46" s="355"/>
      <c r="O46" s="351"/>
      <c r="P46" s="352"/>
      <c r="Q46" s="359" t="s">
        <v>748</v>
      </c>
      <c r="R46" s="351">
        <v>1171</v>
      </c>
      <c r="S46" s="352">
        <f>SUM(R45:R46)</f>
        <v>2406</v>
      </c>
      <c r="T46" s="352"/>
      <c r="U46" s="359" t="s">
        <v>749</v>
      </c>
      <c r="V46" s="351">
        <v>5235</v>
      </c>
      <c r="W46" s="352">
        <f>SUM(V39:V46)</f>
        <v>54784</v>
      </c>
    </row>
    <row r="47" spans="1:23" ht="14.25" customHeight="1" outlineLevel="2">
      <c r="A47" s="339" t="s">
        <v>104</v>
      </c>
      <c r="B47" s="339">
        <v>40</v>
      </c>
      <c r="C47" s="340">
        <v>17882</v>
      </c>
      <c r="D47" s="353">
        <v>37990</v>
      </c>
      <c r="E47" s="356"/>
      <c r="F47" s="22"/>
      <c r="G47" s="22"/>
      <c r="H47" s="355"/>
      <c r="I47" s="351"/>
      <c r="J47" s="352"/>
      <c r="K47" s="355"/>
      <c r="L47" s="351"/>
      <c r="M47" s="352"/>
      <c r="N47" s="357" t="s">
        <v>750</v>
      </c>
      <c r="O47" s="351">
        <v>158454</v>
      </c>
      <c r="P47" s="352"/>
      <c r="Q47" s="355"/>
      <c r="R47" s="351"/>
      <c r="S47" s="352"/>
      <c r="T47" s="352"/>
      <c r="U47" s="355"/>
      <c r="V47" s="351"/>
      <c r="W47" s="352"/>
    </row>
    <row r="48" spans="1:23" ht="14.25" customHeight="1" outlineLevel="2">
      <c r="A48" s="339" t="s">
        <v>105</v>
      </c>
      <c r="B48" s="339">
        <v>15</v>
      </c>
      <c r="C48" s="340">
        <v>5003</v>
      </c>
      <c r="D48" s="353">
        <f>M62</f>
        <v>42363</v>
      </c>
      <c r="E48" s="354" t="s">
        <v>289</v>
      </c>
      <c r="F48" s="22"/>
      <c r="G48" s="22"/>
      <c r="H48" s="357" t="s">
        <v>751</v>
      </c>
      <c r="I48" s="351">
        <v>0</v>
      </c>
      <c r="J48" s="352"/>
      <c r="K48" s="358" t="s">
        <v>752</v>
      </c>
      <c r="L48" s="351">
        <v>3285</v>
      </c>
      <c r="M48" s="352"/>
      <c r="N48" s="359" t="s">
        <v>753</v>
      </c>
      <c r="O48" s="351">
        <v>0</v>
      </c>
      <c r="P48" s="352"/>
      <c r="Q48" s="357" t="s">
        <v>754</v>
      </c>
      <c r="R48" s="351"/>
      <c r="S48" s="352"/>
      <c r="T48" s="352"/>
      <c r="U48" s="358" t="s">
        <v>79</v>
      </c>
      <c r="V48" s="351"/>
      <c r="W48" s="352"/>
    </row>
    <row r="49" spans="1:23" ht="14.25" customHeight="1" outlineLevel="2">
      <c r="A49" s="339" t="s">
        <v>106</v>
      </c>
      <c r="B49" s="339">
        <v>10</v>
      </c>
      <c r="C49" s="340">
        <v>3982</v>
      </c>
      <c r="D49" s="353">
        <v>0</v>
      </c>
      <c r="E49" s="356"/>
      <c r="F49" s="22"/>
      <c r="G49" s="22"/>
      <c r="H49" s="355"/>
      <c r="I49" s="351"/>
      <c r="J49" s="352"/>
      <c r="K49" s="359" t="s">
        <v>755</v>
      </c>
      <c r="L49" s="351"/>
      <c r="M49" s="352">
        <f>SUM(L48:L49)</f>
        <v>3285</v>
      </c>
      <c r="N49" s="359" t="s">
        <v>756</v>
      </c>
      <c r="O49" s="351">
        <v>0</v>
      </c>
      <c r="P49" s="352">
        <f>SUM(O47:O49)</f>
        <v>158454</v>
      </c>
      <c r="Q49" s="359" t="s">
        <v>757</v>
      </c>
      <c r="R49" s="351">
        <v>0</v>
      </c>
      <c r="S49" s="352">
        <f>SUM(R48:R49)</f>
        <v>0</v>
      </c>
      <c r="T49" s="352"/>
      <c r="U49" s="359" t="s">
        <v>758</v>
      </c>
      <c r="V49" s="351">
        <v>46061</v>
      </c>
      <c r="W49" s="352"/>
    </row>
    <row r="50" spans="1:23" ht="14.25" customHeight="1" outlineLevel="2">
      <c r="A50" s="339" t="s">
        <v>108</v>
      </c>
      <c r="B50" s="339">
        <v>18</v>
      </c>
      <c r="C50" s="340">
        <v>6270</v>
      </c>
      <c r="D50" s="353">
        <f>M66</f>
        <v>7453</v>
      </c>
      <c r="E50" s="356" t="s">
        <v>289</v>
      </c>
      <c r="F50" s="22"/>
      <c r="G50" s="22"/>
      <c r="H50" s="357" t="s">
        <v>759</v>
      </c>
      <c r="I50" s="351">
        <v>3426</v>
      </c>
      <c r="J50" s="352"/>
      <c r="K50" s="359"/>
      <c r="L50" s="351"/>
      <c r="M50" s="352"/>
      <c r="N50" s="355"/>
      <c r="O50" s="351"/>
      <c r="P50" s="352"/>
      <c r="Q50" s="359"/>
      <c r="R50" s="351"/>
      <c r="S50" s="352"/>
      <c r="T50" s="352"/>
      <c r="U50" s="359" t="s">
        <v>760</v>
      </c>
      <c r="V50" s="351">
        <v>11653</v>
      </c>
      <c r="W50" s="352"/>
    </row>
    <row r="51" spans="1:23" ht="14.25" customHeight="1" outlineLevel="2">
      <c r="A51" s="339" t="s">
        <v>109</v>
      </c>
      <c r="B51" s="339">
        <v>94</v>
      </c>
      <c r="C51" s="340">
        <v>26121</v>
      </c>
      <c r="D51" s="340">
        <v>46062</v>
      </c>
      <c r="E51" s="20"/>
      <c r="F51" s="366"/>
      <c r="G51" s="366"/>
      <c r="H51" s="359" t="s">
        <v>761</v>
      </c>
      <c r="I51" s="351">
        <v>5352</v>
      </c>
      <c r="J51" s="352"/>
      <c r="K51" s="357" t="s">
        <v>762</v>
      </c>
      <c r="L51" s="351">
        <v>55341</v>
      </c>
      <c r="M51" s="352"/>
      <c r="N51" s="358" t="s">
        <v>232</v>
      </c>
      <c r="O51" s="351"/>
      <c r="P51" s="352"/>
      <c r="Q51" s="357" t="s">
        <v>763</v>
      </c>
      <c r="R51" s="351">
        <v>723</v>
      </c>
      <c r="S51" s="352"/>
      <c r="T51" s="352"/>
      <c r="U51" s="359" t="s">
        <v>764</v>
      </c>
      <c r="V51" s="351">
        <v>194</v>
      </c>
      <c r="W51" s="352"/>
    </row>
    <row r="52" spans="1:23" ht="14.25" customHeight="1" outlineLevel="2">
      <c r="A52" s="339" t="s">
        <v>229</v>
      </c>
      <c r="B52" s="339">
        <v>52</v>
      </c>
      <c r="C52" s="340">
        <v>13905</v>
      </c>
      <c r="D52" s="340">
        <v>15409</v>
      </c>
      <c r="E52" s="20" t="s">
        <v>289</v>
      </c>
      <c r="F52" s="366"/>
      <c r="G52" s="366"/>
      <c r="H52" s="359" t="s">
        <v>765</v>
      </c>
      <c r="I52" s="351">
        <v>6764</v>
      </c>
      <c r="J52" s="352">
        <f>SUM(I50:I52)</f>
        <v>15542</v>
      </c>
      <c r="K52" s="359" t="s">
        <v>766</v>
      </c>
      <c r="L52" s="351">
        <v>0</v>
      </c>
      <c r="M52" s="352"/>
      <c r="N52" s="359" t="s">
        <v>767</v>
      </c>
      <c r="O52" s="351">
        <v>1217</v>
      </c>
      <c r="P52" s="352"/>
      <c r="Q52" s="359" t="s">
        <v>768</v>
      </c>
      <c r="R52" s="351">
        <v>474</v>
      </c>
      <c r="S52" s="352"/>
      <c r="T52" s="352"/>
      <c r="U52" s="359" t="s">
        <v>769</v>
      </c>
      <c r="V52" s="351">
        <v>1265</v>
      </c>
      <c r="W52" s="352"/>
    </row>
    <row r="53" spans="1:23" ht="14.25" customHeight="1" outlineLevel="2">
      <c r="A53" s="339" t="s">
        <v>112</v>
      </c>
      <c r="B53" s="339">
        <v>19</v>
      </c>
      <c r="C53" s="340">
        <v>11400</v>
      </c>
      <c r="D53" s="340">
        <v>3201</v>
      </c>
      <c r="E53" s="20"/>
      <c r="F53" s="366"/>
      <c r="G53" s="366"/>
      <c r="H53" s="359"/>
      <c r="I53" s="351"/>
      <c r="J53" s="352"/>
      <c r="K53" s="359" t="s">
        <v>770</v>
      </c>
      <c r="L53" s="351">
        <v>0</v>
      </c>
      <c r="M53" s="352"/>
      <c r="N53" s="359" t="s">
        <v>771</v>
      </c>
      <c r="O53" s="351">
        <v>313</v>
      </c>
      <c r="P53" s="352"/>
      <c r="Q53" s="359" t="s">
        <v>772</v>
      </c>
      <c r="R53" s="351">
        <v>420</v>
      </c>
      <c r="S53" s="352">
        <f>SUM(R51:R53)</f>
        <v>1617</v>
      </c>
      <c r="T53" s="352"/>
      <c r="U53" s="359" t="s">
        <v>773</v>
      </c>
      <c r="V53" s="351">
        <v>370</v>
      </c>
      <c r="W53" s="352">
        <f>SUM(V49:V53)</f>
        <v>59543</v>
      </c>
    </row>
    <row r="54" spans="1:23" ht="14.25" customHeight="1" outlineLevel="2">
      <c r="A54" s="339" t="s">
        <v>324</v>
      </c>
      <c r="B54" s="339">
        <v>57</v>
      </c>
      <c r="C54" s="340">
        <v>0</v>
      </c>
      <c r="D54" s="340">
        <v>10150</v>
      </c>
      <c r="E54" s="20" t="s">
        <v>289</v>
      </c>
      <c r="F54" s="366"/>
      <c r="G54" s="366"/>
      <c r="H54" s="357" t="s">
        <v>774</v>
      </c>
      <c r="I54" s="351"/>
      <c r="J54" s="352"/>
      <c r="K54" s="359" t="s">
        <v>775</v>
      </c>
      <c r="L54" s="351">
        <v>0</v>
      </c>
      <c r="M54" s="352"/>
      <c r="N54" s="359" t="s">
        <v>776</v>
      </c>
      <c r="O54" s="351">
        <v>3939</v>
      </c>
      <c r="P54" s="352"/>
      <c r="Q54" s="355"/>
      <c r="R54" s="351"/>
      <c r="S54" s="352"/>
      <c r="T54" s="352"/>
      <c r="U54" s="355"/>
      <c r="V54" s="351"/>
      <c r="W54" s="352"/>
    </row>
    <row r="55" spans="1:23" ht="14.25" customHeight="1" outlineLevel="2">
      <c r="A55" s="339" t="s">
        <v>114</v>
      </c>
      <c r="B55" s="339">
        <v>14</v>
      </c>
      <c r="C55" s="340">
        <v>5023</v>
      </c>
      <c r="D55" s="340">
        <v>3290</v>
      </c>
      <c r="E55" s="20"/>
      <c r="F55" s="366"/>
      <c r="G55" s="366"/>
      <c r="H55" s="359" t="s">
        <v>777</v>
      </c>
      <c r="I55" s="351"/>
      <c r="J55" s="352"/>
      <c r="K55" s="359" t="s">
        <v>778</v>
      </c>
      <c r="L55" s="351">
        <v>0</v>
      </c>
      <c r="M55" s="352">
        <f>SUM(L51:L55)</f>
        <v>55341</v>
      </c>
      <c r="N55" s="359" t="s">
        <v>779</v>
      </c>
      <c r="O55" s="351">
        <v>4954</v>
      </c>
      <c r="P55" s="352"/>
      <c r="Q55" s="357" t="s">
        <v>780</v>
      </c>
      <c r="R55" s="351">
        <v>6364</v>
      </c>
      <c r="S55" s="352"/>
      <c r="T55" s="352"/>
      <c r="U55" s="358" t="s">
        <v>91</v>
      </c>
      <c r="V55" s="351"/>
      <c r="W55" s="352"/>
    </row>
    <row r="56" spans="1:23" ht="14.25" customHeight="1" outlineLevel="2">
      <c r="A56" s="339" t="s">
        <v>116</v>
      </c>
      <c r="B56" s="339">
        <v>18</v>
      </c>
      <c r="C56" s="340">
        <v>3245</v>
      </c>
      <c r="D56" s="340">
        <v>66162</v>
      </c>
      <c r="E56" s="20"/>
      <c r="F56" s="366"/>
      <c r="G56" s="366"/>
      <c r="H56" s="359" t="s">
        <v>781</v>
      </c>
      <c r="I56" s="351"/>
      <c r="J56" s="352"/>
      <c r="K56" s="359"/>
      <c r="L56" s="351"/>
      <c r="M56" s="352"/>
      <c r="N56" s="359" t="s">
        <v>782</v>
      </c>
      <c r="O56" s="351">
        <v>15385</v>
      </c>
      <c r="P56" s="352"/>
      <c r="Q56" s="359" t="s">
        <v>783</v>
      </c>
      <c r="R56" s="351">
        <v>2123</v>
      </c>
      <c r="S56" s="352"/>
      <c r="T56" s="352"/>
      <c r="U56" s="359" t="s">
        <v>784</v>
      </c>
      <c r="V56" s="351">
        <v>39</v>
      </c>
      <c r="W56" s="352"/>
    </row>
    <row r="57" spans="1:23" ht="14.25" customHeight="1" outlineLevel="2">
      <c r="A57" s="339" t="s">
        <v>190</v>
      </c>
      <c r="B57" s="339">
        <v>4</v>
      </c>
      <c r="C57" s="339">
        <v>42</v>
      </c>
      <c r="D57" s="339">
        <v>55</v>
      </c>
      <c r="E57" s="20"/>
      <c r="F57" s="22"/>
      <c r="G57" s="22"/>
      <c r="H57" s="359" t="s">
        <v>785</v>
      </c>
      <c r="I57" s="351"/>
      <c r="J57" s="352">
        <f>SUM(I54:I57)</f>
        <v>0</v>
      </c>
      <c r="K57" s="357" t="s">
        <v>786</v>
      </c>
      <c r="L57" s="351">
        <v>1029</v>
      </c>
      <c r="M57" s="352"/>
      <c r="N57" s="359" t="s">
        <v>787</v>
      </c>
      <c r="O57" s="351">
        <v>2298</v>
      </c>
      <c r="P57" s="352"/>
      <c r="Q57" s="359" t="s">
        <v>788</v>
      </c>
      <c r="R57" s="351">
        <v>201</v>
      </c>
      <c r="S57" s="352"/>
      <c r="T57" s="352"/>
      <c r="U57" s="359" t="s">
        <v>789</v>
      </c>
      <c r="V57" s="351">
        <v>254</v>
      </c>
      <c r="W57" s="352"/>
    </row>
    <row r="58" spans="1:23" ht="14.25" customHeight="1" outlineLevel="2">
      <c r="A58" s="339" t="s">
        <v>119</v>
      </c>
      <c r="B58" s="339">
        <v>20</v>
      </c>
      <c r="C58" s="340">
        <v>3500</v>
      </c>
      <c r="D58" s="340">
        <v>2258</v>
      </c>
      <c r="E58" s="20"/>
      <c r="F58" s="367"/>
      <c r="G58" s="367"/>
      <c r="H58" s="355"/>
      <c r="I58" s="351"/>
      <c r="J58" s="352"/>
      <c r="K58" s="359" t="s">
        <v>790</v>
      </c>
      <c r="L58" s="351">
        <v>62</v>
      </c>
      <c r="M58" s="352">
        <f>SUM(L57:L58)</f>
        <v>1091</v>
      </c>
      <c r="N58" s="359" t="s">
        <v>791</v>
      </c>
      <c r="O58" s="351">
        <v>2743</v>
      </c>
      <c r="P58" s="352"/>
      <c r="Q58" s="368" t="s">
        <v>792</v>
      </c>
      <c r="R58" s="351"/>
      <c r="S58" s="352"/>
      <c r="T58" s="352"/>
      <c r="U58" s="359" t="s">
        <v>793</v>
      </c>
      <c r="V58" s="351">
        <v>562</v>
      </c>
      <c r="W58" s="352">
        <f>SUM(V56:V58)</f>
        <v>855</v>
      </c>
    </row>
    <row r="59" spans="1:23" ht="14.25" customHeight="1" outlineLevel="2">
      <c r="A59" s="339" t="s">
        <v>332</v>
      </c>
      <c r="B59" s="339">
        <v>7</v>
      </c>
      <c r="C59" s="340">
        <v>3197</v>
      </c>
      <c r="D59" s="340">
        <v>910</v>
      </c>
      <c r="E59" s="20"/>
      <c r="F59" s="369"/>
      <c r="G59" s="369"/>
      <c r="H59" s="357" t="s">
        <v>794</v>
      </c>
      <c r="I59" s="351">
        <v>2055</v>
      </c>
      <c r="J59" s="352"/>
      <c r="K59" s="355"/>
      <c r="L59" s="351"/>
      <c r="M59" s="352"/>
      <c r="N59" s="359" t="s">
        <v>795</v>
      </c>
      <c r="O59" s="351">
        <v>4420</v>
      </c>
      <c r="P59" s="352"/>
      <c r="Q59" s="359" t="s">
        <v>796</v>
      </c>
      <c r="R59" s="351">
        <v>1001</v>
      </c>
      <c r="S59" s="352">
        <f>SUM(R55:R57,R59)</f>
        <v>9689</v>
      </c>
      <c r="T59" s="352"/>
      <c r="U59" s="355"/>
      <c r="V59" s="351"/>
      <c r="W59" s="352"/>
    </row>
    <row r="60" spans="1:23" ht="14.25" customHeight="1" outlineLevel="2">
      <c r="A60" s="339" t="s">
        <v>124</v>
      </c>
      <c r="B60" s="339">
        <v>111</v>
      </c>
      <c r="C60" s="340">
        <v>35714</v>
      </c>
      <c r="D60" s="340">
        <v>42376</v>
      </c>
      <c r="E60" s="20"/>
      <c r="F60" s="369"/>
      <c r="G60" s="369"/>
      <c r="H60" s="355"/>
      <c r="I60" s="351"/>
      <c r="J60" s="352"/>
      <c r="K60" s="357" t="s">
        <v>797</v>
      </c>
      <c r="L60" s="351">
        <v>40926</v>
      </c>
      <c r="M60" s="352"/>
      <c r="N60" s="359" t="s">
        <v>798</v>
      </c>
      <c r="O60" s="351">
        <v>4744</v>
      </c>
      <c r="P60" s="352"/>
      <c r="Q60" s="355"/>
      <c r="R60" s="351"/>
      <c r="S60" s="131"/>
      <c r="T60" s="352"/>
      <c r="U60" s="358" t="s">
        <v>189</v>
      </c>
      <c r="V60" s="351"/>
      <c r="W60" s="352"/>
    </row>
    <row r="61" spans="1:23" ht="14.25" customHeight="1" outlineLevel="2">
      <c r="A61" s="339" t="s">
        <v>125</v>
      </c>
      <c r="B61" s="339">
        <v>19</v>
      </c>
      <c r="C61" s="340">
        <v>6963</v>
      </c>
      <c r="D61" s="340">
        <v>32709</v>
      </c>
      <c r="E61" s="20"/>
      <c r="F61" s="369"/>
      <c r="G61" s="370"/>
      <c r="H61" s="358" t="s">
        <v>322</v>
      </c>
      <c r="I61" s="351"/>
      <c r="J61" s="352"/>
      <c r="K61" s="359" t="s">
        <v>799</v>
      </c>
      <c r="L61" s="351">
        <v>270</v>
      </c>
      <c r="M61" s="131"/>
      <c r="N61" s="359" t="s">
        <v>800</v>
      </c>
      <c r="O61" s="351">
        <v>5347</v>
      </c>
      <c r="P61" s="352"/>
      <c r="Q61" s="357" t="s">
        <v>801</v>
      </c>
      <c r="R61" s="351">
        <v>155111</v>
      </c>
      <c r="S61" s="352"/>
      <c r="T61" s="352"/>
      <c r="U61" s="359" t="s">
        <v>802</v>
      </c>
      <c r="V61" s="351">
        <v>0</v>
      </c>
      <c r="W61" s="352"/>
    </row>
    <row r="62" spans="1:23" ht="14.25" customHeight="1" outlineLevel="2">
      <c r="A62" s="339" t="s">
        <v>230</v>
      </c>
      <c r="B62" s="339">
        <v>21</v>
      </c>
      <c r="C62" s="340">
        <v>2415</v>
      </c>
      <c r="D62" s="340">
        <v>2308</v>
      </c>
      <c r="E62" s="20" t="s">
        <v>289</v>
      </c>
      <c r="F62" s="369"/>
      <c r="G62" s="369"/>
      <c r="H62" s="359" t="s">
        <v>803</v>
      </c>
      <c r="I62" s="351">
        <v>0</v>
      </c>
      <c r="J62" s="352"/>
      <c r="K62" s="359" t="s">
        <v>94</v>
      </c>
      <c r="L62" s="351">
        <v>1167</v>
      </c>
      <c r="M62" s="352">
        <f>SUM(L60:L62)</f>
        <v>42363</v>
      </c>
      <c r="N62" s="359" t="s">
        <v>804</v>
      </c>
      <c r="O62" s="351">
        <v>5474</v>
      </c>
      <c r="P62" s="352"/>
      <c r="Q62" s="359" t="s">
        <v>805</v>
      </c>
      <c r="R62" s="351">
        <v>522</v>
      </c>
      <c r="S62" s="352"/>
      <c r="T62" s="352"/>
      <c r="U62" s="359" t="s">
        <v>806</v>
      </c>
      <c r="V62" s="351">
        <v>0</v>
      </c>
      <c r="W62" s="352"/>
    </row>
    <row r="63" spans="1:23" ht="14.25" customHeight="1" outlineLevel="2">
      <c r="A63" s="339" t="s">
        <v>126</v>
      </c>
      <c r="B63" s="339">
        <v>51</v>
      </c>
      <c r="C63" s="340">
        <v>23656</v>
      </c>
      <c r="D63" s="340">
        <v>91528</v>
      </c>
      <c r="E63" s="20"/>
      <c r="F63" s="22"/>
      <c r="G63" s="22"/>
      <c r="H63" s="359" t="s">
        <v>807</v>
      </c>
      <c r="I63" s="351">
        <v>0</v>
      </c>
      <c r="J63" s="352"/>
      <c r="K63" s="355"/>
      <c r="L63" s="351"/>
      <c r="M63" s="352"/>
      <c r="N63" s="359" t="s">
        <v>808</v>
      </c>
      <c r="O63" s="351">
        <v>270</v>
      </c>
      <c r="P63" s="352">
        <f>SUM(O51:O63)</f>
        <v>51104</v>
      </c>
      <c r="Q63" s="359" t="s">
        <v>809</v>
      </c>
      <c r="R63" s="351">
        <v>187</v>
      </c>
      <c r="S63" s="352"/>
      <c r="T63" s="352"/>
      <c r="U63" s="359" t="s">
        <v>810</v>
      </c>
      <c r="V63" s="351">
        <v>0</v>
      </c>
      <c r="W63" s="352"/>
    </row>
    <row r="64" spans="1:23" ht="14.25" customHeight="1" outlineLevel="2">
      <c r="A64" s="339" t="s">
        <v>191</v>
      </c>
      <c r="B64" s="339">
        <v>3</v>
      </c>
      <c r="C64" s="340">
        <v>1525</v>
      </c>
      <c r="D64" s="340">
        <v>1564</v>
      </c>
      <c r="E64" s="26" t="s">
        <v>289</v>
      </c>
      <c r="F64" s="369"/>
      <c r="G64" s="369"/>
      <c r="H64" s="359" t="s">
        <v>811</v>
      </c>
      <c r="I64" s="351">
        <v>303</v>
      </c>
      <c r="J64" s="352"/>
      <c r="K64" s="357" t="s">
        <v>812</v>
      </c>
      <c r="L64" s="351">
        <v>1450</v>
      </c>
      <c r="M64" s="352"/>
      <c r="N64" s="355"/>
      <c r="O64" s="351"/>
      <c r="P64" s="352"/>
      <c r="Q64" s="359" t="s">
        <v>813</v>
      </c>
      <c r="R64" s="351">
        <v>273</v>
      </c>
      <c r="S64" s="352"/>
      <c r="T64" s="352"/>
      <c r="U64" s="359" t="s">
        <v>814</v>
      </c>
      <c r="V64" s="351">
        <v>0</v>
      </c>
      <c r="W64" s="352"/>
    </row>
    <row r="65" spans="1:23" ht="14.25" customHeight="1" outlineLevel="2">
      <c r="A65" s="339" t="s">
        <v>129</v>
      </c>
      <c r="B65" s="339">
        <v>12</v>
      </c>
      <c r="C65" s="340">
        <v>2616</v>
      </c>
      <c r="D65" s="340">
        <v>3276</v>
      </c>
      <c r="E65" s="26"/>
      <c r="H65" s="359" t="s">
        <v>815</v>
      </c>
      <c r="I65" s="351">
        <v>0</v>
      </c>
      <c r="J65" s="352"/>
      <c r="K65" s="359" t="s">
        <v>816</v>
      </c>
      <c r="L65" s="351">
        <v>197</v>
      </c>
      <c r="M65" s="352"/>
      <c r="N65" s="357" t="s">
        <v>817</v>
      </c>
      <c r="O65" s="351">
        <v>2931</v>
      </c>
      <c r="P65" s="352"/>
      <c r="Q65" s="359" t="s">
        <v>818</v>
      </c>
      <c r="R65" s="351">
        <v>322</v>
      </c>
      <c r="S65" s="352"/>
      <c r="T65" s="352"/>
      <c r="U65" s="359" t="s">
        <v>819</v>
      </c>
      <c r="V65" s="351">
        <v>0</v>
      </c>
      <c r="W65" s="352"/>
    </row>
    <row r="66" spans="1:23" ht="14.25" customHeight="1" outlineLevel="2">
      <c r="A66" s="339" t="s">
        <v>130</v>
      </c>
      <c r="B66" s="339">
        <v>66</v>
      </c>
      <c r="C66" s="340">
        <v>10431</v>
      </c>
      <c r="D66" s="339">
        <v>0</v>
      </c>
      <c r="E66" s="26"/>
      <c r="H66" s="359" t="s">
        <v>820</v>
      </c>
      <c r="I66" s="351"/>
      <c r="J66" s="352"/>
      <c r="K66" s="359" t="s">
        <v>821</v>
      </c>
      <c r="L66" s="351">
        <v>5806</v>
      </c>
      <c r="M66" s="352">
        <f>SUM(L64:L66)</f>
        <v>7453</v>
      </c>
      <c r="N66" s="359" t="s">
        <v>822</v>
      </c>
      <c r="O66" s="351">
        <v>1428</v>
      </c>
      <c r="P66" s="352"/>
      <c r="Q66" s="359" t="s">
        <v>823</v>
      </c>
      <c r="R66" s="351">
        <v>464</v>
      </c>
      <c r="S66" s="352">
        <f>SUM(R61:R66)</f>
        <v>156879</v>
      </c>
      <c r="T66" s="352"/>
      <c r="U66" s="359" t="s">
        <v>824</v>
      </c>
      <c r="V66" s="351">
        <v>0</v>
      </c>
      <c r="W66" s="352"/>
    </row>
    <row r="67" spans="1:23" ht="14.25" customHeight="1" outlineLevel="2">
      <c r="A67" s="339" t="s">
        <v>131</v>
      </c>
      <c r="B67" s="339">
        <v>59</v>
      </c>
      <c r="C67" s="339">
        <v>13867</v>
      </c>
      <c r="D67" s="340">
        <v>23201</v>
      </c>
      <c r="E67" s="20"/>
      <c r="H67" s="359" t="s">
        <v>825</v>
      </c>
      <c r="I67" s="351">
        <v>1257</v>
      </c>
      <c r="J67" s="352"/>
      <c r="K67" s="359"/>
      <c r="L67" s="351"/>
      <c r="M67" s="352"/>
      <c r="N67" s="359" t="s">
        <v>826</v>
      </c>
      <c r="O67" s="351">
        <v>3704</v>
      </c>
      <c r="P67" s="352">
        <f>SUM(O65:O67)</f>
        <v>8063</v>
      </c>
      <c r="Q67" s="359"/>
      <c r="R67" s="351"/>
      <c r="S67" s="131"/>
      <c r="T67" s="352"/>
      <c r="U67" s="359" t="s">
        <v>827</v>
      </c>
      <c r="V67" s="351">
        <v>0</v>
      </c>
      <c r="W67" s="352"/>
    </row>
    <row r="68" spans="1:23" ht="14.25" customHeight="1" outlineLevel="2">
      <c r="A68" s="339" t="s">
        <v>132</v>
      </c>
      <c r="B68" s="339">
        <v>24</v>
      </c>
      <c r="C68" s="340">
        <v>8686</v>
      </c>
      <c r="D68" s="340">
        <v>7509</v>
      </c>
      <c r="E68" s="26" t="s">
        <v>289</v>
      </c>
      <c r="H68" s="359" t="s">
        <v>828</v>
      </c>
      <c r="I68" s="351">
        <v>1137</v>
      </c>
      <c r="J68" s="352"/>
      <c r="K68" s="357" t="s">
        <v>829</v>
      </c>
      <c r="L68" s="351">
        <v>0</v>
      </c>
      <c r="M68" s="352"/>
      <c r="N68" s="355"/>
      <c r="O68" s="351"/>
      <c r="P68" s="352"/>
      <c r="Q68" s="357" t="s">
        <v>830</v>
      </c>
      <c r="R68" s="351">
        <v>0</v>
      </c>
      <c r="S68" s="352">
        <f>SUM(R68)</f>
        <v>0</v>
      </c>
      <c r="T68" s="352"/>
      <c r="U68" s="359" t="s">
        <v>831</v>
      </c>
      <c r="V68" s="351">
        <v>0</v>
      </c>
      <c r="W68" s="352"/>
    </row>
    <row r="69" spans="1:23" ht="14.25" customHeight="1" outlineLevel="2">
      <c r="A69" s="339" t="s">
        <v>134</v>
      </c>
      <c r="B69" s="339">
        <v>13</v>
      </c>
      <c r="C69" s="340">
        <v>5532</v>
      </c>
      <c r="D69" s="340">
        <v>5233</v>
      </c>
      <c r="E69" s="20"/>
      <c r="H69" s="359" t="s">
        <v>832</v>
      </c>
      <c r="I69" s="351"/>
      <c r="J69" s="352"/>
      <c r="K69" s="359" t="s">
        <v>833</v>
      </c>
      <c r="L69" s="351">
        <v>0</v>
      </c>
      <c r="M69" s="352"/>
      <c r="N69" s="358" t="s">
        <v>834</v>
      </c>
      <c r="O69" s="351"/>
      <c r="P69" s="352"/>
      <c r="Q69" s="355"/>
      <c r="R69" s="351"/>
      <c r="S69" s="352"/>
      <c r="T69" s="352"/>
      <c r="U69" s="359" t="s">
        <v>835</v>
      </c>
      <c r="V69" s="351"/>
      <c r="W69" s="352">
        <f>SUM(V61:V69)</f>
        <v>0</v>
      </c>
    </row>
    <row r="70" spans="1:23" ht="14.25" customHeight="1" outlineLevel="2">
      <c r="A70" s="339" t="s">
        <v>135</v>
      </c>
      <c r="B70" s="339">
        <v>56</v>
      </c>
      <c r="C70" s="340">
        <v>23403</v>
      </c>
      <c r="D70" s="340">
        <v>158454</v>
      </c>
      <c r="E70" s="20" t="s">
        <v>289</v>
      </c>
      <c r="H70" s="359" t="s">
        <v>836</v>
      </c>
      <c r="I70" s="351">
        <v>257</v>
      </c>
      <c r="J70" s="352"/>
      <c r="K70" s="359" t="s">
        <v>837</v>
      </c>
      <c r="L70" s="351">
        <v>0</v>
      </c>
      <c r="M70" s="352"/>
      <c r="N70" s="355" t="s">
        <v>838</v>
      </c>
      <c r="O70" s="351">
        <v>59</v>
      </c>
      <c r="P70" s="352"/>
      <c r="Q70" s="357" t="s">
        <v>839</v>
      </c>
      <c r="R70" s="351">
        <v>0</v>
      </c>
      <c r="S70" s="352"/>
      <c r="T70" s="352"/>
      <c r="U70" s="355"/>
      <c r="V70" s="351"/>
      <c r="W70" s="352"/>
    </row>
    <row r="71" spans="1:23" ht="14.25" customHeight="1" outlineLevel="2">
      <c r="A71" s="339" t="s">
        <v>232</v>
      </c>
      <c r="B71" s="339">
        <v>59</v>
      </c>
      <c r="C71" s="340">
        <v>35068</v>
      </c>
      <c r="D71" s="340">
        <v>51106</v>
      </c>
      <c r="E71" s="20"/>
      <c r="H71" s="359" t="s">
        <v>840</v>
      </c>
      <c r="I71" s="351"/>
      <c r="J71" s="352"/>
      <c r="K71" s="359" t="s">
        <v>841</v>
      </c>
      <c r="L71" s="351">
        <v>0</v>
      </c>
      <c r="M71" s="352"/>
      <c r="N71" s="359" t="s">
        <v>842</v>
      </c>
      <c r="O71" s="351">
        <v>525</v>
      </c>
      <c r="P71" s="352"/>
      <c r="Q71" s="359" t="s">
        <v>843</v>
      </c>
      <c r="R71" s="351">
        <v>0</v>
      </c>
      <c r="S71" s="352"/>
      <c r="T71" s="352"/>
      <c r="U71" s="358" t="s">
        <v>324</v>
      </c>
      <c r="V71" s="351"/>
      <c r="W71" s="352"/>
    </row>
    <row r="72" spans="1:23" ht="14.25" customHeight="1" outlineLevel="2">
      <c r="A72" s="339" t="s">
        <v>233</v>
      </c>
      <c r="B72" s="339">
        <v>24</v>
      </c>
      <c r="C72" s="340">
        <v>6099</v>
      </c>
      <c r="D72" s="340">
        <v>8073</v>
      </c>
      <c r="E72" s="20"/>
      <c r="H72" s="359" t="s">
        <v>844</v>
      </c>
      <c r="I72" s="351"/>
      <c r="J72" s="352"/>
      <c r="K72" s="359" t="s">
        <v>845</v>
      </c>
      <c r="L72" s="351">
        <v>0</v>
      </c>
      <c r="M72" s="352">
        <f>SUM(L68:L72)</f>
        <v>0</v>
      </c>
      <c r="N72" s="359" t="s">
        <v>846</v>
      </c>
      <c r="O72" s="351"/>
      <c r="P72" s="352"/>
      <c r="Q72" s="359" t="s">
        <v>847</v>
      </c>
      <c r="R72" s="351">
        <v>0</v>
      </c>
      <c r="S72" s="352">
        <f>SUM(R70:R72)</f>
        <v>0</v>
      </c>
      <c r="T72" s="352"/>
      <c r="U72" s="359" t="s">
        <v>848</v>
      </c>
      <c r="V72" s="351">
        <v>2275</v>
      </c>
      <c r="W72" s="352"/>
    </row>
    <row r="73" spans="1:23" ht="14.25" customHeight="1" outlineLevel="2">
      <c r="A73" s="339" t="s">
        <v>325</v>
      </c>
      <c r="B73" s="339">
        <v>99</v>
      </c>
      <c r="C73" s="340">
        <v>34050</v>
      </c>
      <c r="D73" s="340">
        <v>2762</v>
      </c>
      <c r="E73" s="20" t="s">
        <v>289</v>
      </c>
      <c r="H73" s="359" t="s">
        <v>849</v>
      </c>
      <c r="I73" s="351">
        <v>1423</v>
      </c>
      <c r="J73" s="352"/>
      <c r="K73" s="355"/>
      <c r="L73" s="351"/>
      <c r="M73" s="352"/>
      <c r="N73" s="359" t="s">
        <v>850</v>
      </c>
      <c r="O73" s="351"/>
      <c r="P73" s="352"/>
      <c r="Q73" s="355"/>
      <c r="R73" s="351"/>
      <c r="S73" s="352"/>
      <c r="T73" s="352"/>
      <c r="U73" s="359" t="s">
        <v>851</v>
      </c>
      <c r="V73" s="351">
        <v>984</v>
      </c>
      <c r="W73" s="131"/>
    </row>
    <row r="74" spans="1:23" ht="14.25" customHeight="1" outlineLevel="2">
      <c r="A74" s="339" t="s">
        <v>137</v>
      </c>
      <c r="B74" s="339">
        <v>71</v>
      </c>
      <c r="C74" s="340">
        <v>17916</v>
      </c>
      <c r="D74" s="340">
        <v>59129</v>
      </c>
      <c r="E74" s="20"/>
      <c r="H74" s="359" t="s">
        <v>852</v>
      </c>
      <c r="I74" s="351">
        <v>277</v>
      </c>
      <c r="J74" s="352"/>
      <c r="K74" s="357" t="s">
        <v>853</v>
      </c>
      <c r="L74" s="351">
        <v>5732</v>
      </c>
      <c r="M74" s="352"/>
      <c r="N74" s="359" t="s">
        <v>854</v>
      </c>
      <c r="O74" s="351">
        <v>0</v>
      </c>
      <c r="P74" s="352"/>
      <c r="Q74" s="357" t="s">
        <v>855</v>
      </c>
      <c r="R74" s="351">
        <v>13280</v>
      </c>
      <c r="S74" s="352"/>
      <c r="T74" s="352"/>
      <c r="U74" s="359" t="s">
        <v>856</v>
      </c>
      <c r="V74" s="351">
        <v>2171</v>
      </c>
      <c r="W74" s="352"/>
    </row>
    <row r="75" spans="1:23" ht="14.25" customHeight="1" outlineLevel="2">
      <c r="A75" s="339" t="s">
        <v>138</v>
      </c>
      <c r="B75" s="339">
        <v>20</v>
      </c>
      <c r="C75" s="340">
        <v>6791</v>
      </c>
      <c r="D75" s="340">
        <v>50557</v>
      </c>
      <c r="E75" s="20"/>
      <c r="H75" s="359" t="s">
        <v>857</v>
      </c>
      <c r="I75" s="351">
        <v>0</v>
      </c>
      <c r="J75" s="352">
        <f>SUM(I61:I75)</f>
        <v>4654</v>
      </c>
      <c r="K75" s="359" t="s">
        <v>858</v>
      </c>
      <c r="L75" s="351">
        <v>1982</v>
      </c>
      <c r="M75" s="352"/>
      <c r="N75" s="359" t="s">
        <v>859</v>
      </c>
      <c r="O75" s="351">
        <v>0</v>
      </c>
      <c r="P75" s="352"/>
      <c r="Q75" s="359" t="s">
        <v>860</v>
      </c>
      <c r="R75" s="351">
        <v>3561</v>
      </c>
      <c r="S75" s="352"/>
      <c r="T75" s="352"/>
      <c r="U75" s="359" t="s">
        <v>861</v>
      </c>
      <c r="V75" s="351">
        <v>919</v>
      </c>
      <c r="W75" s="352"/>
    </row>
    <row r="76" spans="1:23" ht="14.25" customHeight="1" outlineLevel="2">
      <c r="A76" s="339" t="s">
        <v>139</v>
      </c>
      <c r="B76" s="339">
        <v>26</v>
      </c>
      <c r="C76" s="340">
        <v>16980</v>
      </c>
      <c r="D76" s="340">
        <v>37670</v>
      </c>
      <c r="E76" s="20" t="s">
        <v>289</v>
      </c>
      <c r="H76" s="355"/>
      <c r="I76" s="351"/>
      <c r="J76" s="352"/>
      <c r="K76" s="359" t="s">
        <v>862</v>
      </c>
      <c r="L76" s="351">
        <v>1115</v>
      </c>
      <c r="M76" s="352"/>
      <c r="N76" s="359" t="s">
        <v>863</v>
      </c>
      <c r="O76" s="351">
        <v>0</v>
      </c>
      <c r="P76" s="352"/>
      <c r="Q76" s="359" t="s">
        <v>864</v>
      </c>
      <c r="R76" s="351">
        <v>2422</v>
      </c>
      <c r="S76" s="352"/>
      <c r="T76" s="352"/>
      <c r="U76" s="359" t="s">
        <v>865</v>
      </c>
      <c r="V76" s="351">
        <v>175</v>
      </c>
      <c r="W76" s="352"/>
    </row>
    <row r="77" spans="1:23" ht="14.25" customHeight="1" outlineLevel="2">
      <c r="A77" s="339" t="s">
        <v>140</v>
      </c>
      <c r="B77" s="339">
        <v>14</v>
      </c>
      <c r="C77" s="340">
        <v>5342</v>
      </c>
      <c r="D77" s="340">
        <v>2642</v>
      </c>
      <c r="E77" s="20" t="s">
        <v>289</v>
      </c>
      <c r="H77" s="357" t="s">
        <v>866</v>
      </c>
      <c r="I77" s="351">
        <v>8060</v>
      </c>
      <c r="J77" s="352"/>
      <c r="K77" s="359" t="s">
        <v>867</v>
      </c>
      <c r="L77" s="351">
        <v>281</v>
      </c>
      <c r="M77" s="352"/>
      <c r="N77" s="359" t="s">
        <v>868</v>
      </c>
      <c r="O77" s="351">
        <v>0</v>
      </c>
      <c r="P77" s="352"/>
      <c r="Q77" s="359" t="s">
        <v>869</v>
      </c>
      <c r="R77" s="351">
        <v>417</v>
      </c>
      <c r="S77" s="352"/>
      <c r="T77" s="352"/>
      <c r="U77" s="359" t="s">
        <v>870</v>
      </c>
      <c r="V77" s="351">
        <v>316</v>
      </c>
      <c r="W77" s="131"/>
    </row>
    <row r="78" spans="1:23" ht="14.25" customHeight="1" outlineLevel="2">
      <c r="A78" s="339" t="s">
        <v>142</v>
      </c>
      <c r="B78" s="339">
        <v>16</v>
      </c>
      <c r="C78" s="339">
        <v>0</v>
      </c>
      <c r="D78" s="340">
        <v>2467</v>
      </c>
      <c r="E78" s="20" t="s">
        <v>289</v>
      </c>
      <c r="H78" s="359" t="s">
        <v>871</v>
      </c>
      <c r="I78" s="351">
        <v>97</v>
      </c>
      <c r="J78" s="352"/>
      <c r="K78" s="359" t="s">
        <v>872</v>
      </c>
      <c r="L78" s="351">
        <v>2281</v>
      </c>
      <c r="M78" s="352"/>
      <c r="N78" s="359" t="s">
        <v>873</v>
      </c>
      <c r="O78" s="351">
        <v>80</v>
      </c>
      <c r="P78" s="352"/>
      <c r="Q78" s="359" t="s">
        <v>874</v>
      </c>
      <c r="R78" s="351">
        <v>6699</v>
      </c>
      <c r="S78" s="352"/>
      <c r="T78" s="352"/>
      <c r="U78" s="359" t="s">
        <v>875</v>
      </c>
      <c r="V78" s="351">
        <v>893</v>
      </c>
      <c r="W78" s="131"/>
    </row>
    <row r="79" spans="1:23" ht="14.25" customHeight="1" outlineLevel="2">
      <c r="A79" s="339" t="s">
        <v>144</v>
      </c>
      <c r="B79" s="339">
        <v>6</v>
      </c>
      <c r="C79" s="340">
        <v>3549</v>
      </c>
      <c r="D79" s="340">
        <v>7709</v>
      </c>
      <c r="E79" s="20" t="s">
        <v>289</v>
      </c>
      <c r="H79" s="359" t="s">
        <v>876</v>
      </c>
      <c r="I79" s="351">
        <v>377</v>
      </c>
      <c r="J79" s="352"/>
      <c r="K79" s="359" t="s">
        <v>877</v>
      </c>
      <c r="L79" s="351">
        <v>609</v>
      </c>
      <c r="M79" s="352"/>
      <c r="N79" s="359" t="s">
        <v>878</v>
      </c>
      <c r="O79" s="351">
        <v>87</v>
      </c>
      <c r="P79" s="352"/>
      <c r="Q79" s="359" t="s">
        <v>879</v>
      </c>
      <c r="R79" s="351">
        <v>336</v>
      </c>
      <c r="S79" s="352"/>
      <c r="T79" s="352"/>
      <c r="U79" s="359" t="s">
        <v>880</v>
      </c>
      <c r="V79" s="351">
        <v>2417</v>
      </c>
      <c r="W79" s="371">
        <f>SUM(V72:V79)</f>
        <v>10150</v>
      </c>
    </row>
    <row r="80" spans="1:23" ht="14.25" customHeight="1" outlineLevel="2">
      <c r="A80" s="339" t="s">
        <v>145</v>
      </c>
      <c r="B80" s="339">
        <v>33</v>
      </c>
      <c r="C80" s="340">
        <v>20423</v>
      </c>
      <c r="D80" s="339">
        <v>33627</v>
      </c>
      <c r="E80" s="20"/>
      <c r="H80" s="359" t="s">
        <v>881</v>
      </c>
      <c r="I80" s="351">
        <v>272</v>
      </c>
      <c r="J80" s="352"/>
      <c r="K80" s="359" t="s">
        <v>882</v>
      </c>
      <c r="L80" s="351">
        <v>2107</v>
      </c>
      <c r="M80" s="352"/>
      <c r="N80" s="359" t="s">
        <v>883</v>
      </c>
      <c r="O80" s="351">
        <v>0</v>
      </c>
      <c r="P80" s="352"/>
      <c r="Q80" s="359" t="s">
        <v>884</v>
      </c>
      <c r="R80" s="351">
        <v>1826</v>
      </c>
      <c r="S80" s="352">
        <f>SUM(R74:R80)</f>
        <v>28541</v>
      </c>
      <c r="T80" s="352"/>
      <c r="U80" s="355"/>
      <c r="V80" s="351"/>
      <c r="W80" s="352"/>
    </row>
    <row r="81" spans="1:23" ht="14.25" customHeight="1" outlineLevel="2">
      <c r="A81" s="339" t="s">
        <v>326</v>
      </c>
      <c r="B81" s="339">
        <v>170</v>
      </c>
      <c r="C81" s="340">
        <v>35351</v>
      </c>
      <c r="D81" s="340">
        <v>127653</v>
      </c>
      <c r="E81" s="20"/>
      <c r="H81" s="359" t="s">
        <v>885</v>
      </c>
      <c r="I81" s="351">
        <v>68</v>
      </c>
      <c r="J81" s="352"/>
      <c r="K81" s="359" t="s">
        <v>886</v>
      </c>
      <c r="L81" s="351">
        <v>1149</v>
      </c>
      <c r="M81" s="352"/>
      <c r="N81" s="359" t="s">
        <v>887</v>
      </c>
      <c r="O81" s="351">
        <v>1631</v>
      </c>
      <c r="P81" s="352"/>
      <c r="Q81" s="355"/>
      <c r="R81" s="351"/>
      <c r="S81" s="131"/>
      <c r="T81" s="352"/>
      <c r="U81" s="358" t="s">
        <v>126</v>
      </c>
      <c r="V81" s="351"/>
      <c r="W81" s="352"/>
    </row>
    <row r="82" spans="1:23" ht="14.25" customHeight="1" outlineLevel="2">
      <c r="A82" s="339" t="s">
        <v>150</v>
      </c>
      <c r="B82" s="339">
        <v>8</v>
      </c>
      <c r="C82" s="340">
        <v>1666</v>
      </c>
      <c r="D82" s="339">
        <v>0</v>
      </c>
      <c r="E82" s="20"/>
      <c r="H82" s="359" t="s">
        <v>888</v>
      </c>
      <c r="I82" s="351">
        <v>60</v>
      </c>
      <c r="J82" s="352"/>
      <c r="K82" s="359" t="s">
        <v>889</v>
      </c>
      <c r="L82" s="351">
        <v>153</v>
      </c>
      <c r="M82" s="352">
        <f>SUM(L74:L82)</f>
        <v>15409</v>
      </c>
      <c r="N82" s="359" t="s">
        <v>890</v>
      </c>
      <c r="O82" s="351"/>
      <c r="P82" s="352"/>
      <c r="Q82" s="357" t="s">
        <v>891</v>
      </c>
      <c r="R82" s="351">
        <v>0</v>
      </c>
      <c r="S82" s="352"/>
      <c r="T82" s="352"/>
      <c r="U82" s="359" t="s">
        <v>892</v>
      </c>
      <c r="V82" s="351">
        <v>0</v>
      </c>
      <c r="W82" s="352"/>
    </row>
    <row r="83" spans="1:23" ht="14.25" customHeight="1" outlineLevel="2">
      <c r="A83" s="339" t="s">
        <v>236</v>
      </c>
      <c r="B83" s="339">
        <v>25</v>
      </c>
      <c r="C83" s="340">
        <v>1537</v>
      </c>
      <c r="D83" s="339">
        <v>0</v>
      </c>
      <c r="E83" s="26"/>
      <c r="H83" s="359" t="s">
        <v>893</v>
      </c>
      <c r="I83" s="351">
        <v>0</v>
      </c>
      <c r="J83" s="352">
        <f>SUM(I77:I83)</f>
        <v>8934</v>
      </c>
      <c r="K83" s="359"/>
      <c r="L83" s="351"/>
      <c r="M83" s="352"/>
      <c r="N83" s="359" t="s">
        <v>894</v>
      </c>
      <c r="O83" s="351">
        <v>30</v>
      </c>
      <c r="P83" s="352"/>
      <c r="Q83" s="355"/>
      <c r="R83" s="351"/>
      <c r="S83" s="352"/>
      <c r="T83" s="352"/>
      <c r="U83" s="359" t="s">
        <v>895</v>
      </c>
      <c r="V83" s="351">
        <v>0</v>
      </c>
      <c r="W83" s="352"/>
    </row>
    <row r="84" spans="1:23" ht="14.25" customHeight="1" outlineLevel="1">
      <c r="A84" s="339" t="s">
        <v>153</v>
      </c>
      <c r="B84" s="339">
        <v>20</v>
      </c>
      <c r="C84" s="340">
        <v>1566</v>
      </c>
      <c r="D84" s="340">
        <v>4566</v>
      </c>
      <c r="E84" s="20"/>
      <c r="H84" s="355"/>
      <c r="I84" s="351"/>
      <c r="J84" s="352"/>
      <c r="K84" s="357" t="s">
        <v>896</v>
      </c>
      <c r="L84" s="351">
        <v>0</v>
      </c>
      <c r="M84" s="352"/>
      <c r="N84" s="359" t="s">
        <v>897</v>
      </c>
      <c r="O84" s="351">
        <v>319</v>
      </c>
      <c r="P84" s="352"/>
      <c r="Q84" s="355"/>
      <c r="R84" s="352"/>
      <c r="S84" s="352"/>
      <c r="T84" s="352"/>
      <c r="U84" s="359" t="s">
        <v>898</v>
      </c>
      <c r="V84" s="351"/>
      <c r="W84" s="352"/>
    </row>
    <row r="85" spans="1:23" ht="14.25" customHeight="1" outlineLevel="1">
      <c r="A85" s="339" t="s">
        <v>160</v>
      </c>
      <c r="B85" s="339">
        <v>24</v>
      </c>
      <c r="C85" s="340">
        <v>7820</v>
      </c>
      <c r="D85" s="340">
        <v>28720</v>
      </c>
      <c r="E85" s="20"/>
      <c r="H85" s="372" t="s">
        <v>899</v>
      </c>
      <c r="I85" s="351">
        <v>4473</v>
      </c>
      <c r="J85" s="352"/>
      <c r="K85" s="359" t="s">
        <v>900</v>
      </c>
      <c r="L85" s="351">
        <v>0</v>
      </c>
      <c r="M85" s="352"/>
      <c r="N85" s="359" t="s">
        <v>901</v>
      </c>
      <c r="O85" s="351">
        <v>31</v>
      </c>
      <c r="P85" s="352">
        <f>SUM(O70:O85)</f>
        <v>2762</v>
      </c>
      <c r="Q85" s="352"/>
      <c r="R85" s="352"/>
      <c r="S85" s="352"/>
      <c r="T85" s="352"/>
      <c r="U85" s="359" t="s">
        <v>902</v>
      </c>
      <c r="V85" s="351">
        <v>0</v>
      </c>
      <c r="W85" s="352"/>
    </row>
    <row r="86" spans="1:23" ht="14.25" customHeight="1" outlineLevel="1">
      <c r="A86" s="339" t="s">
        <v>162</v>
      </c>
      <c r="B86" s="339">
        <v>8</v>
      </c>
      <c r="C86" s="340">
        <v>654</v>
      </c>
      <c r="D86" s="340">
        <v>1665</v>
      </c>
      <c r="E86" s="26"/>
      <c r="H86" s="359" t="s">
        <v>903</v>
      </c>
      <c r="I86" s="351">
        <v>2602</v>
      </c>
      <c r="J86" s="352">
        <f>SUM(I85:I86)</f>
        <v>7075</v>
      </c>
      <c r="K86" s="359" t="s">
        <v>904</v>
      </c>
      <c r="L86" s="351">
        <v>0</v>
      </c>
      <c r="M86" s="352"/>
      <c r="N86" s="359"/>
      <c r="O86" s="351"/>
      <c r="P86" s="352"/>
      <c r="Q86" s="352"/>
      <c r="R86" s="352"/>
      <c r="S86" s="352"/>
      <c r="T86" s="352"/>
      <c r="U86" s="359" t="s">
        <v>905</v>
      </c>
      <c r="V86" s="351">
        <v>0</v>
      </c>
      <c r="W86" s="352"/>
    </row>
    <row r="87" spans="1:23" ht="14.25" customHeight="1" outlineLevel="1">
      <c r="A87" s="339" t="s">
        <v>237</v>
      </c>
      <c r="B87" s="339">
        <v>54</v>
      </c>
      <c r="C87" s="340">
        <v>8790</v>
      </c>
      <c r="D87" s="340">
        <v>9689</v>
      </c>
      <c r="E87" s="20" t="s">
        <v>289</v>
      </c>
      <c r="H87" s="355"/>
      <c r="I87" s="351"/>
      <c r="J87" s="352"/>
      <c r="K87" s="359" t="s">
        <v>906</v>
      </c>
      <c r="L87" s="351">
        <v>0</v>
      </c>
      <c r="M87" s="352">
        <f>SUM(L84:L87)</f>
        <v>0</v>
      </c>
      <c r="N87" s="358" t="s">
        <v>137</v>
      </c>
      <c r="O87" s="351"/>
      <c r="P87" s="352"/>
      <c r="Q87" s="352"/>
      <c r="R87" s="352"/>
      <c r="S87" s="352"/>
      <c r="T87" s="352"/>
      <c r="U87" s="359" t="s">
        <v>907</v>
      </c>
      <c r="V87" s="351">
        <v>0</v>
      </c>
      <c r="W87" s="352"/>
    </row>
    <row r="88" spans="1:23" ht="14.25" customHeight="1" outlineLevel="1">
      <c r="A88" s="339" t="s">
        <v>163</v>
      </c>
      <c r="B88" s="339">
        <v>79</v>
      </c>
      <c r="C88" s="340">
        <v>10071</v>
      </c>
      <c r="D88" s="340">
        <v>156879</v>
      </c>
      <c r="E88" s="20"/>
      <c r="H88" s="357" t="s">
        <v>908</v>
      </c>
      <c r="I88" s="351">
        <v>6350</v>
      </c>
      <c r="J88" s="352"/>
      <c r="K88" s="355"/>
      <c r="L88" s="351"/>
      <c r="M88" s="352"/>
      <c r="N88" s="359" t="s">
        <v>909</v>
      </c>
      <c r="O88" s="351">
        <v>14580</v>
      </c>
      <c r="P88" s="352"/>
      <c r="Q88" s="352"/>
      <c r="R88" s="352"/>
      <c r="S88" s="352"/>
      <c r="T88" s="352"/>
      <c r="U88" s="359" t="s">
        <v>910</v>
      </c>
      <c r="V88" s="351">
        <v>0</v>
      </c>
      <c r="W88" s="352">
        <f>SUM(V81:V88)</f>
        <v>0</v>
      </c>
    </row>
    <row r="89" spans="1:23" ht="14.25" customHeight="1" outlineLevel="1">
      <c r="A89" s="339" t="s">
        <v>164</v>
      </c>
      <c r="B89" s="339">
        <v>21</v>
      </c>
      <c r="C89" s="340">
        <v>2293</v>
      </c>
      <c r="D89" s="340">
        <v>4531</v>
      </c>
      <c r="E89" s="20"/>
      <c r="H89" s="359" t="s">
        <v>911</v>
      </c>
      <c r="I89" s="351">
        <v>7861</v>
      </c>
      <c r="J89" s="352"/>
      <c r="K89" s="357" t="s">
        <v>912</v>
      </c>
      <c r="L89" s="351">
        <v>1906</v>
      </c>
      <c r="M89" s="352"/>
      <c r="N89" s="359" t="s">
        <v>913</v>
      </c>
      <c r="O89" s="351">
        <v>1342</v>
      </c>
      <c r="P89" s="352"/>
      <c r="Q89" s="352"/>
      <c r="R89" s="352"/>
      <c r="S89" s="352"/>
      <c r="T89" s="352"/>
      <c r="U89" s="355"/>
      <c r="V89" s="351"/>
      <c r="W89" s="352"/>
    </row>
    <row r="90" spans="1:23" ht="14.25" customHeight="1">
      <c r="A90" s="339" t="s">
        <v>192</v>
      </c>
      <c r="B90" s="339">
        <v>25</v>
      </c>
      <c r="C90" s="340">
        <v>945</v>
      </c>
      <c r="D90" s="340">
        <v>6748</v>
      </c>
      <c r="E90" s="26"/>
      <c r="H90" s="359" t="s">
        <v>914</v>
      </c>
      <c r="I90" s="351">
        <v>3726</v>
      </c>
      <c r="J90" s="352"/>
      <c r="K90" s="359" t="s">
        <v>915</v>
      </c>
      <c r="L90" s="351">
        <v>755</v>
      </c>
      <c r="M90" s="352"/>
      <c r="N90" s="359" t="s">
        <v>916</v>
      </c>
      <c r="O90" s="351">
        <v>2086</v>
      </c>
      <c r="P90" s="352"/>
      <c r="Q90" s="352"/>
      <c r="R90" s="352"/>
      <c r="S90" s="352"/>
      <c r="T90" s="352"/>
      <c r="U90" s="355"/>
      <c r="V90" s="352">
        <f>SUM(V5:V88)</f>
        <v>160456</v>
      </c>
      <c r="W90" s="352">
        <f>SUM(W5:W88)</f>
        <v>160456</v>
      </c>
    </row>
    <row r="91" spans="1:23" ht="14.25" customHeight="1">
      <c r="A91" s="339" t="s">
        <v>166</v>
      </c>
      <c r="B91" s="339">
        <v>94</v>
      </c>
      <c r="C91" s="340">
        <v>19500</v>
      </c>
      <c r="D91" s="340">
        <v>28541</v>
      </c>
      <c r="E91" s="20"/>
      <c r="H91" s="359" t="s">
        <v>917</v>
      </c>
      <c r="I91" s="351">
        <v>1015</v>
      </c>
      <c r="J91" s="352"/>
      <c r="K91" s="359" t="s">
        <v>918</v>
      </c>
      <c r="L91" s="351">
        <v>201</v>
      </c>
      <c r="M91" s="352"/>
      <c r="N91" s="359" t="s">
        <v>919</v>
      </c>
      <c r="O91" s="351">
        <v>13418</v>
      </c>
      <c r="P91" s="352"/>
      <c r="Q91" s="352"/>
      <c r="R91" s="352"/>
      <c r="S91" s="352"/>
      <c r="T91" s="352"/>
      <c r="U91" s="355"/>
      <c r="V91" s="351"/>
      <c r="W91" s="352"/>
    </row>
    <row r="92" spans="1:23" ht="14.25" customHeight="1">
      <c r="A92" s="339" t="s">
        <v>167</v>
      </c>
      <c r="B92" s="339">
        <v>53</v>
      </c>
      <c r="C92" s="340">
        <v>10965</v>
      </c>
      <c r="D92" s="340">
        <v>116619</v>
      </c>
      <c r="E92" s="20"/>
      <c r="H92" s="359" t="s">
        <v>920</v>
      </c>
      <c r="I92" s="351">
        <v>1230</v>
      </c>
      <c r="J92" s="352"/>
      <c r="K92" s="359" t="s">
        <v>921</v>
      </c>
      <c r="L92" s="351">
        <v>428</v>
      </c>
      <c r="M92" s="352">
        <f>SUM(L89:L92)</f>
        <v>3290</v>
      </c>
      <c r="N92" s="359" t="s">
        <v>922</v>
      </c>
      <c r="O92" s="351">
        <v>27703</v>
      </c>
      <c r="P92" s="352">
        <f>SUM(O87:O94)</f>
        <v>59129</v>
      </c>
      <c r="Q92" s="352"/>
      <c r="R92" s="352"/>
      <c r="S92" s="352"/>
      <c r="T92" s="352"/>
      <c r="U92" s="355"/>
      <c r="V92" s="351"/>
      <c r="W92" s="352"/>
    </row>
    <row r="93" spans="1:23" ht="14.25" customHeight="1">
      <c r="A93" s="339" t="s">
        <v>193</v>
      </c>
      <c r="B93" s="339">
        <v>9</v>
      </c>
      <c r="C93" s="339">
        <v>1404</v>
      </c>
      <c r="D93" s="339">
        <v>0</v>
      </c>
      <c r="E93" s="26"/>
      <c r="H93" s="359" t="s">
        <v>923</v>
      </c>
      <c r="I93" s="351">
        <v>30</v>
      </c>
      <c r="J93" s="352"/>
      <c r="L93" s="351"/>
      <c r="N93" s="359"/>
      <c r="O93" s="351"/>
      <c r="P93" s="352"/>
      <c r="Q93" s="352"/>
      <c r="R93" s="352"/>
      <c r="S93" s="352"/>
      <c r="T93" s="352"/>
      <c r="U93" s="373" t="s">
        <v>924</v>
      </c>
      <c r="V93" s="374">
        <f>SUM(W90+S84)</f>
        <v>160456</v>
      </c>
      <c r="W93" s="352"/>
    </row>
    <row r="94" spans="1:23" ht="14.25" customHeight="1">
      <c r="H94" s="359" t="s">
        <v>925</v>
      </c>
      <c r="I94" s="351">
        <v>1160</v>
      </c>
      <c r="J94" s="352">
        <f>SUM(I88:I94)</f>
        <v>21372</v>
      </c>
      <c r="K94" s="183"/>
      <c r="L94" s="375"/>
      <c r="M94" s="376"/>
      <c r="N94" s="359"/>
      <c r="O94" s="351"/>
      <c r="P94" s="131"/>
      <c r="Q94" s="376"/>
      <c r="R94" s="376"/>
      <c r="S94" s="376"/>
      <c r="T94" s="376"/>
      <c r="U94" s="183"/>
      <c r="V94" s="375"/>
      <c r="W94" s="376"/>
    </row>
    <row r="95" spans="1:23" ht="14.25" customHeight="1">
      <c r="A95" s="17" t="s">
        <v>11</v>
      </c>
      <c r="B95" s="23">
        <f>MEDIAN(B4:B93)</f>
        <v>22</v>
      </c>
      <c r="C95" s="23">
        <f t="shared" ref="C95:D95" si="0">MEDIAN(C4:C93)</f>
        <v>6350</v>
      </c>
      <c r="D95" s="23">
        <f t="shared" si="0"/>
        <v>7891</v>
      </c>
      <c r="H95" s="183"/>
      <c r="I95" s="375"/>
      <c r="J95" s="376"/>
      <c r="K95" s="357" t="s">
        <v>926</v>
      </c>
      <c r="L95" s="351">
        <v>2306</v>
      </c>
      <c r="M95" s="352"/>
      <c r="N95" s="183"/>
      <c r="O95" s="375"/>
      <c r="P95" s="376"/>
      <c r="Q95" s="376"/>
      <c r="R95" s="376"/>
      <c r="S95" s="376"/>
      <c r="T95" s="376"/>
      <c r="U95" s="183"/>
      <c r="V95" s="375"/>
      <c r="W95" s="376"/>
    </row>
    <row r="96" spans="1:23" ht="14.25" customHeight="1">
      <c r="A96" s="17" t="s">
        <v>10</v>
      </c>
      <c r="B96" s="23">
        <f>AVERAGE(B4:B93)</f>
        <v>36.477777777777774</v>
      </c>
      <c r="C96" s="23">
        <f t="shared" ref="C96:D96" si="1">AVERAGE(C4:C93)</f>
        <v>10277.233333333334</v>
      </c>
      <c r="D96" s="23">
        <f t="shared" si="1"/>
        <v>41065.288888888892</v>
      </c>
      <c r="K96" s="359" t="s">
        <v>927</v>
      </c>
      <c r="L96" s="351">
        <v>161</v>
      </c>
      <c r="M96" s="352">
        <f>SUM(L95:L96)</f>
        <v>2467</v>
      </c>
      <c r="Q96" s="376"/>
      <c r="R96" s="376"/>
      <c r="S96" s="376"/>
      <c r="T96" s="376"/>
      <c r="U96" s="183"/>
      <c r="V96" s="375"/>
      <c r="W96" s="376"/>
    </row>
    <row r="97" spans="1:4" ht="14.25" customHeight="1">
      <c r="A97" s="17" t="s">
        <v>239</v>
      </c>
      <c r="B97" s="23">
        <f>SUM(B4:B93)</f>
        <v>3283</v>
      </c>
      <c r="C97" s="23">
        <f t="shared" ref="C97:D97" si="2">SUM(C4:C93)</f>
        <v>924951</v>
      </c>
      <c r="D97" s="23">
        <f t="shared" si="2"/>
        <v>3695876</v>
      </c>
    </row>
    <row r="99" spans="1:4" ht="14.25" customHeight="1">
      <c r="A99" s="29" t="s">
        <v>928</v>
      </c>
    </row>
    <row r="100" spans="1:4" ht="14.25" customHeight="1">
      <c r="A100" s="29" t="s">
        <v>929</v>
      </c>
    </row>
    <row r="355" spans="21:21" ht="14.25" customHeight="1" outlineLevel="1">
      <c r="U355" s="376" t="e">
        <f>#REF!</f>
        <v>#REF!</v>
      </c>
    </row>
    <row r="356" spans="21:21" ht="14.25" customHeight="1" outlineLevel="1">
      <c r="U356" s="376" t="e">
        <f>#REF!</f>
        <v>#REF!</v>
      </c>
    </row>
    <row r="357" spans="21:21" ht="14.25" customHeight="1">
      <c r="U357" s="376" t="e">
        <f>SUM(U355:U356)</f>
        <v>#REF!</v>
      </c>
    </row>
  </sheetData>
  <conditionalFormatting sqref="B4:D50">
    <cfRule type="cellIs" dxfId="47" priority="3" operator="lessThan">
      <formula>0</formula>
    </cfRule>
    <cfRule type="cellIs" dxfId="46" priority="4" operator="equal">
      <formula>0</formula>
    </cfRule>
  </conditionalFormatting>
  <conditionalFormatting sqref="B51:D93">
    <cfRule type="cellIs" dxfId="45" priority="1" operator="lessThan">
      <formula>0</formula>
    </cfRule>
    <cfRule type="cellIs" dxfId="44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A6A8-DF83-4AE6-8C54-6F4839342008}">
  <sheetPr codeName="Sheet80">
    <outlinePr showOutlineSymbols="0"/>
  </sheetPr>
  <dimension ref="A1:W357"/>
  <sheetViews>
    <sheetView showOutlineSymbols="0" zoomScaleNormal="100" workbookViewId="0">
      <pane ySplit="3" topLeftCell="A28" activePane="bottomLeft" state="frozen"/>
      <selection pane="bottomLeft" activeCell="G82" sqref="G82"/>
      <selection activeCell="D58" sqref="D58"/>
    </sheetView>
  </sheetViews>
  <sheetFormatPr defaultColWidth="9.140625" defaultRowHeight="14.25" customHeight="1" outlineLevelRow="2"/>
  <cols>
    <col min="1" max="1" width="17.7109375" customWidth="1"/>
    <col min="2" max="2" width="21.85546875" style="97" customWidth="1"/>
    <col min="3" max="3" width="22.5703125" style="36" customWidth="1"/>
    <col min="4" max="4" width="21.7109375" style="102" customWidth="1"/>
    <col min="5" max="5" width="1.42578125" style="102" bestFit="1" customWidth="1"/>
    <col min="6" max="6" width="16.5703125" style="102" customWidth="1"/>
    <col min="7" max="7" width="17.42578125" style="102" customWidth="1"/>
    <col min="8" max="8" width="34.5703125" style="26" hidden="1" customWidth="1"/>
    <col min="9" max="9" width="6.85546875" style="26" hidden="1" customWidth="1"/>
    <col min="10" max="10" width="7.7109375" style="26" hidden="1" customWidth="1"/>
    <col min="11" max="11" width="27.140625" style="26" hidden="1" customWidth="1"/>
    <col min="12" max="12" width="7.140625" style="26" hidden="1" customWidth="1"/>
    <col min="13" max="13" width="7.7109375" style="26" hidden="1" customWidth="1"/>
    <col min="14" max="14" width="35.28515625" style="26" hidden="1" customWidth="1"/>
    <col min="15" max="16" width="7.7109375" style="26" hidden="1" customWidth="1"/>
    <col min="17" max="17" width="34" style="26" hidden="1" customWidth="1"/>
    <col min="18" max="18" width="7.7109375" style="26" hidden="1" customWidth="1"/>
    <col min="19" max="19" width="8.5703125" style="26" hidden="1" customWidth="1"/>
    <col min="20" max="20" width="3.5703125" style="26" hidden="1" customWidth="1"/>
    <col min="21" max="21" width="22.85546875" style="26" hidden="1" customWidth="1"/>
    <col min="22" max="22" width="9.140625" hidden="1" customWidth="1"/>
    <col min="23" max="23" width="7.7109375" hidden="1" customWidth="1"/>
    <col min="24" max="24" width="31.42578125" bestFit="1" customWidth="1"/>
    <col min="25" max="25" width="21.140625" bestFit="1" customWidth="1"/>
  </cols>
  <sheetData>
    <row r="1" spans="1:23" ht="16.5" customHeight="1">
      <c r="A1" s="1" t="s">
        <v>582</v>
      </c>
      <c r="D1" s="344"/>
      <c r="E1" s="344"/>
      <c r="F1" s="344"/>
      <c r="G1" s="344"/>
      <c r="H1" s="345"/>
      <c r="I1" s="345"/>
    </row>
    <row r="2" spans="1:23" ht="14.25" customHeight="1">
      <c r="A2" s="1"/>
      <c r="D2" s="344"/>
      <c r="E2" s="344"/>
      <c r="F2" s="344"/>
      <c r="G2" s="344"/>
      <c r="H2" s="345"/>
      <c r="I2" s="345"/>
    </row>
    <row r="3" spans="1:23" ht="29.45" customHeight="1">
      <c r="A3" s="346"/>
      <c r="B3" s="347" t="s">
        <v>583</v>
      </c>
      <c r="C3" s="348" t="s">
        <v>584</v>
      </c>
      <c r="D3" s="349" t="s">
        <v>585</v>
      </c>
      <c r="E3" s="349"/>
      <c r="F3" s="349"/>
      <c r="G3" s="349"/>
      <c r="H3" s="350" t="s">
        <v>586</v>
      </c>
      <c r="I3" s="351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0" t="s">
        <v>587</v>
      </c>
      <c r="V3" s="351"/>
      <c r="W3" s="352"/>
    </row>
    <row r="4" spans="1:23" ht="14.25" customHeight="1" outlineLevel="1">
      <c r="A4" s="339" t="s">
        <v>321</v>
      </c>
      <c r="B4" s="339">
        <v>15</v>
      </c>
      <c r="C4" s="340">
        <v>12676</v>
      </c>
      <c r="D4" s="353">
        <v>28792</v>
      </c>
      <c r="E4" s="354"/>
      <c r="F4" s="22"/>
      <c r="G4" s="22"/>
      <c r="H4" s="355"/>
      <c r="I4" s="351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5"/>
      <c r="V4" s="351"/>
      <c r="W4" s="352"/>
    </row>
    <row r="5" spans="1:23" ht="14.25" customHeight="1" outlineLevel="2">
      <c r="A5" s="339" t="s">
        <v>185</v>
      </c>
      <c r="B5" s="339">
        <v>12</v>
      </c>
      <c r="C5" s="340">
        <v>6166</v>
      </c>
      <c r="D5" s="353">
        <f>J9</f>
        <v>8123</v>
      </c>
      <c r="E5" s="356" t="s">
        <v>289</v>
      </c>
      <c r="F5" s="22"/>
      <c r="G5" s="22"/>
      <c r="H5" s="357" t="s">
        <v>588</v>
      </c>
      <c r="I5" s="351">
        <v>0</v>
      </c>
      <c r="J5"/>
      <c r="K5" s="357" t="s">
        <v>589</v>
      </c>
      <c r="L5" s="351">
        <v>301</v>
      </c>
      <c r="M5" s="352"/>
      <c r="N5" s="357" t="s">
        <v>590</v>
      </c>
      <c r="O5" s="351">
        <v>588</v>
      </c>
      <c r="P5" s="352"/>
      <c r="Q5" s="357" t="s">
        <v>591</v>
      </c>
      <c r="R5" s="351">
        <v>0</v>
      </c>
      <c r="S5" s="352"/>
      <c r="T5" s="352"/>
      <c r="U5" s="358" t="s">
        <v>32</v>
      </c>
      <c r="V5" s="351"/>
      <c r="W5" s="352"/>
    </row>
    <row r="6" spans="1:23" ht="14.25" customHeight="1" outlineLevel="2">
      <c r="A6" s="339" t="s">
        <v>29</v>
      </c>
      <c r="B6" s="339">
        <v>3</v>
      </c>
      <c r="C6" s="339">
        <v>0</v>
      </c>
      <c r="D6" s="353">
        <v>0</v>
      </c>
      <c r="E6" s="356"/>
      <c r="F6" s="22"/>
      <c r="G6" s="22"/>
      <c r="H6" s="359" t="s">
        <v>592</v>
      </c>
      <c r="I6" s="351">
        <v>0</v>
      </c>
      <c r="J6" s="352">
        <f>SUM(I5:I6)</f>
        <v>0</v>
      </c>
      <c r="K6" s="355"/>
      <c r="L6" s="351"/>
      <c r="M6" s="352"/>
      <c r="N6" s="355"/>
      <c r="O6" s="351"/>
      <c r="P6" s="352"/>
      <c r="Q6" s="359" t="s">
        <v>593</v>
      </c>
      <c r="R6" s="360">
        <f>SUM(H6:Q6)</f>
        <v>0</v>
      </c>
      <c r="S6" s="352"/>
      <c r="T6" s="352"/>
      <c r="U6" s="359" t="s">
        <v>594</v>
      </c>
      <c r="V6" s="351">
        <v>0</v>
      </c>
      <c r="W6" s="352"/>
    </row>
    <row r="7" spans="1:23" ht="14.25" customHeight="1" outlineLevel="2">
      <c r="A7" s="339" t="s">
        <v>30</v>
      </c>
      <c r="B7" s="339">
        <v>14</v>
      </c>
      <c r="C7" s="340">
        <v>6195</v>
      </c>
      <c r="D7" s="353">
        <v>7172</v>
      </c>
      <c r="E7" s="354"/>
      <c r="F7" s="22"/>
      <c r="G7" s="22"/>
      <c r="H7" s="355"/>
      <c r="I7" s="351"/>
      <c r="J7" s="352"/>
      <c r="K7" s="357" t="s">
        <v>595</v>
      </c>
      <c r="L7" s="351">
        <v>5709</v>
      </c>
      <c r="M7" s="352"/>
      <c r="N7" s="357" t="s">
        <v>596</v>
      </c>
      <c r="O7" s="351">
        <v>0</v>
      </c>
      <c r="P7" s="352"/>
      <c r="Q7" s="359" t="s">
        <v>597</v>
      </c>
      <c r="R7" s="351">
        <v>0</v>
      </c>
      <c r="S7" s="352"/>
      <c r="T7" s="352"/>
      <c r="U7" s="359" t="s">
        <v>598</v>
      </c>
      <c r="V7" s="351">
        <v>0</v>
      </c>
      <c r="W7" s="352"/>
    </row>
    <row r="8" spans="1:23" ht="14.25" customHeight="1" outlineLevel="2">
      <c r="A8" s="339" t="s">
        <v>32</v>
      </c>
      <c r="B8" s="339">
        <v>55</v>
      </c>
      <c r="C8" s="340">
        <v>14071</v>
      </c>
      <c r="D8" s="353">
        <v>0</v>
      </c>
      <c r="E8" s="356"/>
      <c r="F8" s="22"/>
      <c r="G8" s="22"/>
      <c r="H8" s="357" t="s">
        <v>599</v>
      </c>
      <c r="I8" s="361">
        <v>7048</v>
      </c>
      <c r="J8" s="352"/>
      <c r="K8" s="359" t="s">
        <v>600</v>
      </c>
      <c r="L8" s="351">
        <v>1788</v>
      </c>
      <c r="M8" s="352"/>
      <c r="N8" s="359" t="s">
        <v>601</v>
      </c>
      <c r="O8" s="351">
        <v>0</v>
      </c>
      <c r="P8" s="352">
        <v>0</v>
      </c>
      <c r="Q8" s="359" t="s">
        <v>602</v>
      </c>
      <c r="R8" s="351">
        <v>0</v>
      </c>
      <c r="S8" s="352">
        <f>SUM(R5:R8)</f>
        <v>0</v>
      </c>
      <c r="T8" s="352"/>
      <c r="U8" s="359" t="s">
        <v>603</v>
      </c>
      <c r="V8" s="351">
        <v>0</v>
      </c>
      <c r="W8" s="352"/>
    </row>
    <row r="9" spans="1:23" ht="14.25" customHeight="1" outlineLevel="2">
      <c r="A9" s="339" t="s">
        <v>33</v>
      </c>
      <c r="B9" s="339">
        <v>23</v>
      </c>
      <c r="C9" s="340">
        <v>4395</v>
      </c>
      <c r="D9" s="353">
        <f>J17</f>
        <v>15986</v>
      </c>
      <c r="E9" s="354" t="s">
        <v>289</v>
      </c>
      <c r="F9" s="22"/>
      <c r="G9" s="22"/>
      <c r="H9" s="359" t="s">
        <v>604</v>
      </c>
      <c r="I9" s="351">
        <v>1075</v>
      </c>
      <c r="J9" s="352">
        <f>SUM(I8:I9)</f>
        <v>8123</v>
      </c>
      <c r="K9" s="359" t="s">
        <v>605</v>
      </c>
      <c r="L9" s="351">
        <v>0</v>
      </c>
      <c r="M9" s="352">
        <f>SUM(L7:L9)</f>
        <v>7497</v>
      </c>
      <c r="N9" s="355"/>
      <c r="O9" s="351"/>
      <c r="P9" s="352"/>
      <c r="Q9" s="355"/>
      <c r="R9" s="351"/>
      <c r="S9" s="352"/>
      <c r="T9" s="352"/>
      <c r="U9" s="359" t="s">
        <v>606</v>
      </c>
      <c r="V9" s="351">
        <v>0</v>
      </c>
      <c r="W9" s="352"/>
    </row>
    <row r="10" spans="1:23" ht="14.25" customHeight="1" outlineLevel="2">
      <c r="A10" s="339" t="s">
        <v>37</v>
      </c>
      <c r="B10" s="339">
        <v>18</v>
      </c>
      <c r="C10" s="340">
        <v>1006</v>
      </c>
      <c r="D10" s="353">
        <f>J22</f>
        <v>3880</v>
      </c>
      <c r="E10" s="354" t="s">
        <v>289</v>
      </c>
      <c r="F10" s="22"/>
      <c r="G10" s="22"/>
      <c r="H10" s="359"/>
      <c r="I10" s="351"/>
      <c r="J10" s="352"/>
      <c r="K10" s="355"/>
      <c r="L10" s="351"/>
      <c r="M10" s="352"/>
      <c r="N10" s="357" t="s">
        <v>607</v>
      </c>
      <c r="O10" s="351">
        <v>0</v>
      </c>
      <c r="P10" s="352"/>
      <c r="Q10" s="357" t="s">
        <v>608</v>
      </c>
      <c r="R10" s="351">
        <v>29107</v>
      </c>
      <c r="S10" s="352"/>
      <c r="T10" s="352"/>
      <c r="U10" s="359" t="s">
        <v>609</v>
      </c>
      <c r="V10" s="351">
        <v>0</v>
      </c>
      <c r="W10" s="352">
        <f>SUM(V5:V10)</f>
        <v>0</v>
      </c>
    </row>
    <row r="11" spans="1:23" ht="14.25" customHeight="1" outlineLevel="2">
      <c r="A11" s="339" t="s">
        <v>215</v>
      </c>
      <c r="B11" s="339">
        <v>24</v>
      </c>
      <c r="C11" s="340">
        <v>2765</v>
      </c>
      <c r="D11" s="353">
        <v>6094</v>
      </c>
      <c r="E11" s="354"/>
      <c r="F11" s="22"/>
      <c r="G11" s="22"/>
      <c r="H11" s="357" t="s">
        <v>610</v>
      </c>
      <c r="I11" s="351">
        <v>0</v>
      </c>
      <c r="J11" s="352"/>
      <c r="K11" s="357" t="s">
        <v>611</v>
      </c>
      <c r="L11" s="351">
        <v>5039</v>
      </c>
      <c r="M11" s="352"/>
      <c r="N11" s="359" t="s">
        <v>612</v>
      </c>
      <c r="O11" s="351">
        <v>0</v>
      </c>
      <c r="P11" s="352"/>
      <c r="Q11" s="359" t="s">
        <v>613</v>
      </c>
      <c r="R11" s="351">
        <v>162</v>
      </c>
      <c r="S11" s="352"/>
      <c r="T11" s="352"/>
      <c r="U11" s="359"/>
      <c r="V11" s="351"/>
      <c r="W11" s="352"/>
    </row>
    <row r="12" spans="1:23" ht="14.1" customHeight="1" outlineLevel="2">
      <c r="A12" s="339" t="s">
        <v>38</v>
      </c>
      <c r="B12" s="339">
        <v>124</v>
      </c>
      <c r="C12" s="340">
        <v>29789</v>
      </c>
      <c r="D12" s="353">
        <v>70865</v>
      </c>
      <c r="E12" s="354"/>
      <c r="F12" s="362"/>
      <c r="G12" s="362"/>
      <c r="H12" s="355"/>
      <c r="I12" s="351"/>
      <c r="J12" s="352"/>
      <c r="K12" s="359" t="s">
        <v>614</v>
      </c>
      <c r="L12" s="351">
        <v>3416</v>
      </c>
      <c r="M12" s="352"/>
      <c r="N12" s="359" t="s">
        <v>615</v>
      </c>
      <c r="O12" s="351">
        <v>0</v>
      </c>
      <c r="P12" s="352"/>
      <c r="Q12" s="359" t="s">
        <v>616</v>
      </c>
      <c r="R12" s="351">
        <v>507</v>
      </c>
      <c r="S12" s="352"/>
      <c r="T12" s="352"/>
      <c r="U12" s="358" t="s">
        <v>57</v>
      </c>
      <c r="V12" s="351"/>
      <c r="W12" s="352"/>
    </row>
    <row r="13" spans="1:23" ht="14.25" customHeight="1" outlineLevel="2">
      <c r="A13" s="339" t="s">
        <v>42</v>
      </c>
      <c r="B13" s="339">
        <v>27</v>
      </c>
      <c r="C13" s="340">
        <v>8664</v>
      </c>
      <c r="D13" s="353">
        <v>10540</v>
      </c>
      <c r="E13" s="354"/>
      <c r="F13" s="22"/>
      <c r="G13" s="22"/>
      <c r="H13" s="357" t="s">
        <v>617</v>
      </c>
      <c r="I13" s="351">
        <v>11584</v>
      </c>
      <c r="J13" s="352"/>
      <c r="K13" s="359" t="s">
        <v>618</v>
      </c>
      <c r="L13" s="351">
        <v>2212</v>
      </c>
      <c r="M13" s="352">
        <f>SUM(L11:L13)</f>
        <v>10667</v>
      </c>
      <c r="N13" s="359" t="s">
        <v>619</v>
      </c>
      <c r="O13" s="351">
        <v>473</v>
      </c>
      <c r="P13" s="352"/>
      <c r="Q13" s="359" t="s">
        <v>620</v>
      </c>
      <c r="R13" s="351">
        <v>7894</v>
      </c>
      <c r="S13" s="352">
        <f>SUM(R10:R13)</f>
        <v>37670</v>
      </c>
      <c r="T13" s="352"/>
      <c r="U13" s="359" t="s">
        <v>621</v>
      </c>
      <c r="V13" s="351">
        <v>0</v>
      </c>
      <c r="W13" s="352"/>
    </row>
    <row r="14" spans="1:23" ht="14.25" customHeight="1" outlineLevel="2">
      <c r="A14" s="339" t="s">
        <v>44</v>
      </c>
      <c r="B14" s="339">
        <v>2</v>
      </c>
      <c r="C14" s="339">
        <v>253</v>
      </c>
      <c r="D14" s="353">
        <f>I44</f>
        <v>116</v>
      </c>
      <c r="E14" s="356" t="s">
        <v>289</v>
      </c>
      <c r="F14" s="22"/>
      <c r="G14" s="22"/>
      <c r="H14" s="359" t="s">
        <v>622</v>
      </c>
      <c r="I14" s="351">
        <v>2109</v>
      </c>
      <c r="J14" s="352"/>
      <c r="K14" s="355"/>
      <c r="L14" s="351"/>
      <c r="M14" s="352"/>
      <c r="N14" s="359" t="s">
        <v>623</v>
      </c>
      <c r="O14" s="351">
        <v>837</v>
      </c>
      <c r="P14" s="352"/>
      <c r="Q14" s="355"/>
      <c r="R14" s="351"/>
      <c r="S14" s="352"/>
      <c r="T14" s="352"/>
      <c r="U14" s="359" t="s">
        <v>624</v>
      </c>
      <c r="V14" s="351">
        <v>0</v>
      </c>
      <c r="W14" s="352"/>
    </row>
    <row r="15" spans="1:23" ht="14.25" customHeight="1" outlineLevel="2">
      <c r="A15" s="339" t="s">
        <v>47</v>
      </c>
      <c r="B15" s="339">
        <v>24</v>
      </c>
      <c r="C15" s="340">
        <v>3347</v>
      </c>
      <c r="D15" s="353">
        <v>1439</v>
      </c>
      <c r="E15" s="354"/>
      <c r="F15" s="22"/>
      <c r="G15" s="22"/>
      <c r="H15" s="359" t="s">
        <v>625</v>
      </c>
      <c r="I15" s="351">
        <v>1241</v>
      </c>
      <c r="J15" s="352"/>
      <c r="K15" s="355"/>
      <c r="L15" s="351"/>
      <c r="M15" s="352"/>
      <c r="N15" s="359" t="s">
        <v>626</v>
      </c>
      <c r="O15" s="351">
        <v>0</v>
      </c>
      <c r="P15" s="352"/>
      <c r="Q15" s="357" t="s">
        <v>627</v>
      </c>
      <c r="R15" s="351">
        <v>2642</v>
      </c>
      <c r="S15" s="352"/>
      <c r="T15" s="352"/>
      <c r="U15" s="359" t="s">
        <v>628</v>
      </c>
      <c r="V15" s="351">
        <v>0</v>
      </c>
      <c r="W15" s="352"/>
    </row>
    <row r="16" spans="1:23" ht="14.25" customHeight="1" outlineLevel="2">
      <c r="A16" s="339" t="s">
        <v>49</v>
      </c>
      <c r="B16" s="339">
        <v>16</v>
      </c>
      <c r="C16" s="340">
        <v>7308</v>
      </c>
      <c r="D16" s="353">
        <v>65804</v>
      </c>
      <c r="E16" s="354"/>
      <c r="F16" s="22"/>
      <c r="G16" s="22"/>
      <c r="H16" s="359" t="s">
        <v>629</v>
      </c>
      <c r="I16" s="351">
        <v>0</v>
      </c>
      <c r="K16" s="357" t="s">
        <v>630</v>
      </c>
      <c r="L16" s="351">
        <v>17639</v>
      </c>
      <c r="M16" s="352"/>
      <c r="N16" s="359" t="s">
        <v>631</v>
      </c>
      <c r="O16" s="351">
        <v>0</v>
      </c>
      <c r="P16" s="352"/>
      <c r="Q16" s="355"/>
      <c r="R16" s="351"/>
      <c r="S16" s="352"/>
      <c r="T16" s="352"/>
      <c r="U16" s="359" t="s">
        <v>632</v>
      </c>
      <c r="V16" s="351">
        <v>0</v>
      </c>
      <c r="W16" s="352"/>
    </row>
    <row r="17" spans="1:23" ht="14.25" customHeight="1" outlineLevel="2">
      <c r="A17" s="339" t="s">
        <v>52</v>
      </c>
      <c r="B17" s="339">
        <v>45</v>
      </c>
      <c r="C17" s="340">
        <v>6011</v>
      </c>
      <c r="D17" s="353">
        <f>J52</f>
        <v>15542</v>
      </c>
      <c r="E17" s="356" t="s">
        <v>289</v>
      </c>
      <c r="F17" s="22"/>
      <c r="G17" s="22"/>
      <c r="H17" s="359" t="s">
        <v>633</v>
      </c>
      <c r="I17" s="351">
        <v>1052</v>
      </c>
      <c r="J17" s="352">
        <f>SUM(I13:I17)</f>
        <v>15986</v>
      </c>
      <c r="K17" s="359" t="s">
        <v>634</v>
      </c>
      <c r="L17" s="351">
        <v>8385</v>
      </c>
      <c r="M17" s="352"/>
      <c r="N17" s="359" t="s">
        <v>635</v>
      </c>
      <c r="O17" s="351">
        <v>0</v>
      </c>
      <c r="P17" s="352"/>
      <c r="Q17" s="357" t="s">
        <v>636</v>
      </c>
      <c r="R17" s="351"/>
      <c r="S17" s="352"/>
      <c r="T17" s="352"/>
      <c r="U17" s="359" t="s">
        <v>637</v>
      </c>
      <c r="V17" s="351">
        <v>0</v>
      </c>
      <c r="W17" s="352"/>
    </row>
    <row r="18" spans="1:23" ht="14.25" customHeight="1" outlineLevel="2">
      <c r="A18" s="339" t="s">
        <v>54</v>
      </c>
      <c r="B18" s="339">
        <v>72</v>
      </c>
      <c r="C18" s="340">
        <v>22881</v>
      </c>
      <c r="D18" s="353">
        <v>14346</v>
      </c>
      <c r="E18" s="354"/>
      <c r="F18" s="22"/>
      <c r="G18" s="22"/>
      <c r="H18" s="359"/>
      <c r="I18" s="351"/>
      <c r="J18" s="352"/>
      <c r="K18" s="359" t="s">
        <v>638</v>
      </c>
      <c r="L18" s="351">
        <v>47901</v>
      </c>
      <c r="M18" s="352"/>
      <c r="N18" s="359" t="s">
        <v>639</v>
      </c>
      <c r="O18" s="351">
        <v>0</v>
      </c>
      <c r="P18" s="352"/>
      <c r="Q18" s="355"/>
      <c r="R18" s="351"/>
      <c r="S18" s="352"/>
      <c r="T18" s="352"/>
      <c r="U18" s="359" t="s">
        <v>640</v>
      </c>
      <c r="V18" s="351">
        <v>0</v>
      </c>
      <c r="W18" s="352"/>
    </row>
    <row r="19" spans="1:23" ht="14.25" customHeight="1" outlineLevel="2">
      <c r="A19" s="339" t="s">
        <v>56</v>
      </c>
      <c r="B19" s="339">
        <v>20</v>
      </c>
      <c r="C19" s="340">
        <v>9208</v>
      </c>
      <c r="D19" s="353">
        <v>142809</v>
      </c>
      <c r="E19" s="354"/>
      <c r="F19" s="22"/>
      <c r="G19" s="22"/>
      <c r="H19" s="357" t="s">
        <v>641</v>
      </c>
      <c r="I19" s="351">
        <v>1160</v>
      </c>
      <c r="J19" s="352"/>
      <c r="K19" s="359" t="s">
        <v>642</v>
      </c>
      <c r="L19" s="351">
        <v>102</v>
      </c>
      <c r="M19" s="352"/>
      <c r="N19" s="359" t="s">
        <v>643</v>
      </c>
      <c r="O19" s="351">
        <v>0</v>
      </c>
      <c r="P19" s="352"/>
      <c r="Q19" s="357" t="s">
        <v>644</v>
      </c>
      <c r="R19" s="351">
        <v>7709</v>
      </c>
      <c r="S19" s="352"/>
      <c r="T19" s="352"/>
      <c r="U19" s="359" t="s">
        <v>645</v>
      </c>
      <c r="V19" s="351">
        <v>0</v>
      </c>
      <c r="W19" s="352"/>
    </row>
    <row r="20" spans="1:23" ht="14.25" customHeight="1" outlineLevel="2">
      <c r="A20" s="339" t="s">
        <v>57</v>
      </c>
      <c r="B20" s="339">
        <v>134</v>
      </c>
      <c r="C20" s="340">
        <v>36312</v>
      </c>
      <c r="D20" s="353">
        <v>0</v>
      </c>
      <c r="E20" s="354"/>
      <c r="F20" s="22"/>
      <c r="G20" s="22"/>
      <c r="H20" s="359" t="s">
        <v>646</v>
      </c>
      <c r="I20" s="351">
        <v>252</v>
      </c>
      <c r="J20" s="352"/>
      <c r="K20" s="359" t="s">
        <v>647</v>
      </c>
      <c r="L20" s="351">
        <v>6438</v>
      </c>
      <c r="M20" s="352">
        <f>SUM(L16:L20)</f>
        <v>80465</v>
      </c>
      <c r="N20" s="359" t="s">
        <v>648</v>
      </c>
      <c r="O20" s="351">
        <v>0</v>
      </c>
      <c r="P20" s="352"/>
      <c r="Q20" s="359" t="s">
        <v>649</v>
      </c>
      <c r="R20" s="351">
        <v>0</v>
      </c>
      <c r="S20" s="352">
        <f>SUM(R19:R20)</f>
        <v>7709</v>
      </c>
      <c r="T20" s="352"/>
      <c r="U20" s="359" t="s">
        <v>650</v>
      </c>
      <c r="V20" s="351">
        <v>0</v>
      </c>
      <c r="W20" s="352"/>
    </row>
    <row r="21" spans="1:23" ht="14.25" customHeight="1" outlineLevel="2">
      <c r="A21" s="339" t="s">
        <v>59</v>
      </c>
      <c r="B21" s="339">
        <v>67</v>
      </c>
      <c r="C21" s="340">
        <v>26333</v>
      </c>
      <c r="D21" s="353">
        <f>W36</f>
        <v>35124</v>
      </c>
      <c r="E21" s="354" t="s">
        <v>289</v>
      </c>
      <c r="F21" s="22"/>
      <c r="G21" s="22"/>
      <c r="H21" s="359" t="s">
        <v>651</v>
      </c>
      <c r="I21" s="363">
        <v>382</v>
      </c>
      <c r="J21" s="352"/>
      <c r="K21" s="355"/>
      <c r="L21" s="351"/>
      <c r="M21" s="352"/>
      <c r="N21" s="359" t="s">
        <v>652</v>
      </c>
      <c r="O21" s="351">
        <v>3182</v>
      </c>
      <c r="P21" s="352"/>
      <c r="Q21" s="355"/>
      <c r="R21" s="351"/>
      <c r="S21" s="352"/>
      <c r="T21" s="352"/>
      <c r="U21" s="359" t="s">
        <v>653</v>
      </c>
      <c r="V21" s="351">
        <v>0</v>
      </c>
      <c r="W21" s="352">
        <f>SUM(V12:V21)</f>
        <v>0</v>
      </c>
    </row>
    <row r="22" spans="1:23" ht="14.25" customHeight="1" outlineLevel="2">
      <c r="A22" s="339" t="s">
        <v>322</v>
      </c>
      <c r="B22" s="339">
        <v>77</v>
      </c>
      <c r="C22" s="340">
        <v>17316</v>
      </c>
      <c r="D22" s="364">
        <v>29326</v>
      </c>
      <c r="E22" s="354"/>
      <c r="F22" s="22"/>
      <c r="G22" s="22"/>
      <c r="H22" s="359" t="s">
        <v>654</v>
      </c>
      <c r="I22" s="351">
        <v>2086</v>
      </c>
      <c r="J22" s="352">
        <f>SUM(I19:I22)</f>
        <v>3880</v>
      </c>
      <c r="K22" s="357" t="s">
        <v>655</v>
      </c>
      <c r="L22" s="351">
        <v>1281</v>
      </c>
      <c r="M22" s="352"/>
      <c r="N22" s="359" t="s">
        <v>656</v>
      </c>
      <c r="O22" s="351">
        <v>4161</v>
      </c>
      <c r="P22" s="352">
        <f>SUM(O10:O22)</f>
        <v>8653</v>
      </c>
      <c r="Q22" s="357" t="s">
        <v>657</v>
      </c>
      <c r="R22" s="351">
        <v>11985</v>
      </c>
      <c r="S22" s="352"/>
      <c r="T22" s="352"/>
      <c r="U22" s="355"/>
      <c r="V22" s="351"/>
      <c r="W22" s="352"/>
    </row>
    <row r="23" spans="1:23" ht="14.25" customHeight="1" outlineLevel="2">
      <c r="A23" s="339" t="s">
        <v>222</v>
      </c>
      <c r="B23" s="339">
        <v>32</v>
      </c>
      <c r="C23" s="340">
        <v>9330</v>
      </c>
      <c r="D23" s="353">
        <f>J83</f>
        <v>8934</v>
      </c>
      <c r="E23" s="354" t="s">
        <v>289</v>
      </c>
      <c r="F23" s="22"/>
      <c r="G23" s="22"/>
      <c r="H23" s="355"/>
      <c r="I23" s="351"/>
      <c r="J23" s="352"/>
      <c r="K23" s="355"/>
      <c r="L23" s="351"/>
      <c r="M23" s="352"/>
      <c r="N23" s="355"/>
      <c r="O23" s="351"/>
      <c r="P23" s="352"/>
      <c r="Q23" s="359" t="s">
        <v>658</v>
      </c>
      <c r="R23" s="351">
        <v>26807</v>
      </c>
      <c r="S23" s="352"/>
      <c r="T23" s="352"/>
      <c r="U23" s="358" t="s">
        <v>59</v>
      </c>
      <c r="V23" s="351"/>
      <c r="W23" s="352"/>
    </row>
    <row r="24" spans="1:23" ht="14.25" customHeight="1" outlineLevel="2">
      <c r="A24" s="339" t="s">
        <v>60</v>
      </c>
      <c r="B24" s="339">
        <v>15</v>
      </c>
      <c r="C24" s="340">
        <v>6257</v>
      </c>
      <c r="D24" s="353">
        <v>7265</v>
      </c>
      <c r="E24" s="354"/>
      <c r="F24" s="22"/>
      <c r="G24" s="22"/>
      <c r="H24" s="357" t="s">
        <v>659</v>
      </c>
      <c r="I24" s="351">
        <v>2452</v>
      </c>
      <c r="J24" s="352"/>
      <c r="K24" s="357" t="s">
        <v>660</v>
      </c>
      <c r="L24" s="351">
        <v>15719</v>
      </c>
      <c r="M24" s="352"/>
      <c r="N24" s="357" t="s">
        <v>661</v>
      </c>
      <c r="O24" s="351">
        <v>484</v>
      </c>
      <c r="P24" s="352"/>
      <c r="Q24" s="359" t="s">
        <v>662</v>
      </c>
      <c r="R24" s="351">
        <v>6102</v>
      </c>
      <c r="S24" s="352"/>
      <c r="T24" s="352"/>
      <c r="U24" s="359" t="s">
        <v>663</v>
      </c>
      <c r="V24" s="351">
        <v>1433</v>
      </c>
      <c r="W24" s="352"/>
    </row>
    <row r="25" spans="1:23" ht="14.25" customHeight="1" outlineLevel="2">
      <c r="A25" s="339" t="s">
        <v>323</v>
      </c>
      <c r="B25" s="339">
        <v>50</v>
      </c>
      <c r="C25" s="340">
        <v>13072</v>
      </c>
      <c r="D25" s="353">
        <v>23484</v>
      </c>
      <c r="E25" s="354"/>
      <c r="F25" s="22"/>
      <c r="G25" s="22"/>
      <c r="H25" s="359" t="s">
        <v>664</v>
      </c>
      <c r="J25" s="352"/>
      <c r="K25" s="359" t="s">
        <v>665</v>
      </c>
      <c r="L25" s="351">
        <v>0</v>
      </c>
      <c r="M25" s="352">
        <f>SUM(L24:L25)</f>
        <v>15719</v>
      </c>
      <c r="N25" s="359" t="s">
        <v>666</v>
      </c>
      <c r="O25" s="351">
        <v>368</v>
      </c>
      <c r="P25" s="352"/>
      <c r="Q25" s="359" t="s">
        <v>667</v>
      </c>
      <c r="R25" s="351">
        <v>49677</v>
      </c>
      <c r="S25" s="352"/>
      <c r="T25" s="352"/>
      <c r="U25" s="359" t="s">
        <v>668</v>
      </c>
      <c r="V25" s="351">
        <v>144</v>
      </c>
      <c r="W25" s="352"/>
    </row>
    <row r="26" spans="1:23" ht="14.25" customHeight="1" outlineLevel="2">
      <c r="A26" s="339" t="s">
        <v>63</v>
      </c>
      <c r="B26" s="339">
        <v>6</v>
      </c>
      <c r="C26" s="340">
        <v>880</v>
      </c>
      <c r="D26" s="353">
        <f>L5</f>
        <v>301</v>
      </c>
      <c r="E26" s="354" t="s">
        <v>289</v>
      </c>
      <c r="F26" s="22"/>
      <c r="G26" s="22"/>
      <c r="H26" s="359" t="s">
        <v>669</v>
      </c>
      <c r="I26" s="351">
        <v>663</v>
      </c>
      <c r="J26" s="352"/>
      <c r="K26" s="355"/>
      <c r="L26" s="351"/>
      <c r="M26" s="352"/>
      <c r="N26" s="359" t="s">
        <v>670</v>
      </c>
      <c r="O26" s="351">
        <v>1456</v>
      </c>
      <c r="P26" s="352">
        <f>SUM(O24:O26)</f>
        <v>2308</v>
      </c>
      <c r="Q26" s="359" t="s">
        <v>671</v>
      </c>
      <c r="R26" s="351">
        <v>0</v>
      </c>
      <c r="S26" s="352"/>
      <c r="T26" s="352"/>
      <c r="U26" s="359" t="s">
        <v>672</v>
      </c>
      <c r="V26" s="351">
        <v>12216</v>
      </c>
      <c r="W26" s="352"/>
    </row>
    <row r="27" spans="1:23" ht="14.25" customHeight="1" outlineLevel="2">
      <c r="A27" s="339" t="s">
        <v>65</v>
      </c>
      <c r="B27" s="339">
        <v>23</v>
      </c>
      <c r="C27" s="340">
        <v>14131</v>
      </c>
      <c r="D27" s="353">
        <v>7497</v>
      </c>
      <c r="E27" s="356"/>
      <c r="F27" s="22"/>
      <c r="G27" s="22"/>
      <c r="H27" s="359" t="s">
        <v>673</v>
      </c>
      <c r="I27" s="351">
        <v>922</v>
      </c>
      <c r="J27" s="352"/>
      <c r="K27" s="357" t="s">
        <v>674</v>
      </c>
      <c r="L27" s="351">
        <v>367</v>
      </c>
      <c r="M27" s="352"/>
      <c r="N27" s="355"/>
      <c r="O27" s="351"/>
      <c r="P27" s="352"/>
      <c r="Q27" s="359" t="s">
        <v>675</v>
      </c>
      <c r="R27" s="351">
        <v>6191</v>
      </c>
      <c r="S27" s="352"/>
      <c r="T27" s="352"/>
      <c r="U27" s="359" t="s">
        <v>676</v>
      </c>
      <c r="V27" s="351">
        <v>2514</v>
      </c>
      <c r="W27" s="352"/>
    </row>
    <row r="28" spans="1:23" ht="14.25" customHeight="1" outlineLevel="2">
      <c r="A28" s="339" t="s">
        <v>70</v>
      </c>
      <c r="B28" s="339">
        <v>147</v>
      </c>
      <c r="C28" s="340">
        <v>20812</v>
      </c>
      <c r="D28" s="353">
        <f>W46</f>
        <v>54784</v>
      </c>
      <c r="E28" s="354" t="s">
        <v>289</v>
      </c>
      <c r="F28" s="22"/>
      <c r="G28" s="22"/>
      <c r="H28" s="359" t="s">
        <v>677</v>
      </c>
      <c r="I28" s="351">
        <v>78</v>
      </c>
      <c r="J28" s="352"/>
      <c r="K28" s="365"/>
      <c r="L28" s="351"/>
      <c r="M28" s="352"/>
      <c r="N28" s="357" t="s">
        <v>678</v>
      </c>
      <c r="O28" s="351">
        <v>1564</v>
      </c>
      <c r="P28" s="352"/>
      <c r="Q28" s="359" t="s">
        <v>679</v>
      </c>
      <c r="R28" s="351">
        <v>4170</v>
      </c>
      <c r="S28" s="352"/>
      <c r="T28" s="352"/>
      <c r="U28" s="359" t="s">
        <v>680</v>
      </c>
      <c r="V28" s="351">
        <v>536</v>
      </c>
      <c r="W28" s="352"/>
    </row>
    <row r="29" spans="1:23" ht="14.25" customHeight="1" outlineLevel="2">
      <c r="A29" s="339" t="s">
        <v>74</v>
      </c>
      <c r="B29" s="339">
        <v>8</v>
      </c>
      <c r="C29" s="340">
        <v>1196</v>
      </c>
      <c r="D29" s="353">
        <f>I59</f>
        <v>2055</v>
      </c>
      <c r="E29" s="354" t="s">
        <v>289</v>
      </c>
      <c r="F29" s="22"/>
      <c r="G29" s="22"/>
      <c r="H29" s="359" t="s">
        <v>681</v>
      </c>
      <c r="I29" s="351">
        <v>322</v>
      </c>
      <c r="J29" s="352">
        <f>SUM(I24:I29)</f>
        <v>4437</v>
      </c>
      <c r="K29" s="357" t="s">
        <v>226</v>
      </c>
      <c r="L29" s="351">
        <v>990</v>
      </c>
      <c r="M29" s="352"/>
      <c r="N29" s="355"/>
      <c r="O29" s="351"/>
      <c r="P29" s="352"/>
      <c r="Q29" s="359" t="s">
        <v>682</v>
      </c>
      <c r="R29" s="351">
        <v>12181</v>
      </c>
      <c r="S29" s="352"/>
      <c r="T29" s="352"/>
      <c r="U29" s="359" t="s">
        <v>683</v>
      </c>
      <c r="V29" s="351">
        <v>0</v>
      </c>
      <c r="W29" s="352"/>
    </row>
    <row r="30" spans="1:23" ht="14.25" customHeight="1" outlineLevel="2">
      <c r="A30" s="339" t="s">
        <v>75</v>
      </c>
      <c r="B30" s="339">
        <v>20</v>
      </c>
      <c r="C30" s="340">
        <v>5393</v>
      </c>
      <c r="D30" s="353">
        <f>M13</f>
        <v>10667</v>
      </c>
      <c r="E30" s="354" t="s">
        <v>289</v>
      </c>
      <c r="F30" s="22"/>
      <c r="G30" s="22"/>
      <c r="H30" s="355"/>
      <c r="I30" s="351"/>
      <c r="J30" s="352"/>
      <c r="K30" s="355"/>
      <c r="L30" s="351"/>
      <c r="M30" s="352"/>
      <c r="N30" s="357" t="s">
        <v>684</v>
      </c>
      <c r="O30" s="351">
        <v>2620</v>
      </c>
      <c r="P30" s="352"/>
      <c r="Q30" s="359" t="s">
        <v>685</v>
      </c>
      <c r="R30" s="351">
        <v>573</v>
      </c>
      <c r="S30" s="352"/>
      <c r="T30" s="352"/>
      <c r="U30" s="359" t="s">
        <v>686</v>
      </c>
      <c r="V30" s="351">
        <v>1527</v>
      </c>
      <c r="W30" s="352"/>
    </row>
    <row r="31" spans="1:23" ht="14.25" customHeight="1" outlineLevel="2">
      <c r="A31" s="339" t="s">
        <v>76</v>
      </c>
      <c r="B31" s="339">
        <v>96</v>
      </c>
      <c r="C31" s="340">
        <v>32775</v>
      </c>
      <c r="D31" s="353">
        <f>M20</f>
        <v>80465</v>
      </c>
      <c r="E31" s="354" t="s">
        <v>289</v>
      </c>
      <c r="F31" s="22"/>
      <c r="G31" s="22"/>
      <c r="H31" s="357" t="s">
        <v>687</v>
      </c>
      <c r="I31" s="351">
        <v>35249</v>
      </c>
      <c r="J31" s="352"/>
      <c r="K31" s="357" t="s">
        <v>688</v>
      </c>
      <c r="L31" s="351">
        <v>62857</v>
      </c>
      <c r="M31" s="352"/>
      <c r="N31" s="359" t="s">
        <v>689</v>
      </c>
      <c r="O31" s="351">
        <v>568</v>
      </c>
      <c r="P31" s="352"/>
      <c r="Q31" s="359" t="s">
        <v>690</v>
      </c>
      <c r="R31" s="351">
        <v>7608</v>
      </c>
      <c r="S31" s="352"/>
      <c r="T31" s="352"/>
      <c r="U31" s="359" t="s">
        <v>691</v>
      </c>
      <c r="V31" s="351">
        <v>9270</v>
      </c>
      <c r="W31" s="352"/>
    </row>
    <row r="32" spans="1:23" ht="14.25" customHeight="1" outlineLevel="2">
      <c r="A32" s="339" t="s">
        <v>79</v>
      </c>
      <c r="B32" s="339">
        <v>30</v>
      </c>
      <c r="C32" s="340">
        <v>21729</v>
      </c>
      <c r="D32" s="353">
        <f>W53</f>
        <v>59543</v>
      </c>
      <c r="E32" s="354" t="s">
        <v>289</v>
      </c>
      <c r="F32" s="22"/>
      <c r="G32" s="22"/>
      <c r="H32" s="359" t="s">
        <v>692</v>
      </c>
      <c r="I32" s="351">
        <v>1652</v>
      </c>
      <c r="J32" s="352"/>
      <c r="K32" s="359" t="s">
        <v>693</v>
      </c>
      <c r="L32" s="351">
        <v>715</v>
      </c>
      <c r="M32" s="352"/>
      <c r="N32" s="359" t="s">
        <v>694</v>
      </c>
      <c r="O32" s="351">
        <v>88</v>
      </c>
      <c r="P32" s="352"/>
      <c r="Q32" s="359" t="s">
        <v>695</v>
      </c>
      <c r="R32" s="351"/>
      <c r="S32" s="352"/>
      <c r="T32" s="352"/>
      <c r="U32" s="359" t="s">
        <v>696</v>
      </c>
      <c r="V32" s="351">
        <v>1090</v>
      </c>
      <c r="W32" s="352"/>
    </row>
    <row r="33" spans="1:23" ht="14.25" customHeight="1" outlineLevel="2">
      <c r="A33" s="339" t="s">
        <v>187</v>
      </c>
      <c r="B33" s="339">
        <v>20</v>
      </c>
      <c r="C33" s="340">
        <v>6430</v>
      </c>
      <c r="D33" s="353">
        <v>2051</v>
      </c>
      <c r="E33" s="354"/>
      <c r="F33" s="22"/>
      <c r="G33" s="22"/>
      <c r="H33" s="359" t="s">
        <v>697</v>
      </c>
      <c r="I33" s="351">
        <v>16935</v>
      </c>
      <c r="J33" s="352"/>
      <c r="K33" s="359" t="s">
        <v>698</v>
      </c>
      <c r="L33" s="351">
        <v>0</v>
      </c>
      <c r="M33" s="352"/>
      <c r="N33" s="359" t="s">
        <v>699</v>
      </c>
      <c r="O33" s="351">
        <v>0</v>
      </c>
      <c r="P33" s="352">
        <f>SUM(O30:O33)</f>
        <v>3276</v>
      </c>
      <c r="Q33" s="359" t="s">
        <v>700</v>
      </c>
      <c r="R33" s="351">
        <v>1932</v>
      </c>
      <c r="S33" s="352">
        <f>SUM(R22:R33)</f>
        <v>127226</v>
      </c>
      <c r="T33" s="352"/>
      <c r="U33" s="359" t="s">
        <v>701</v>
      </c>
      <c r="V33" s="351">
        <v>3546</v>
      </c>
      <c r="W33" s="352"/>
    </row>
    <row r="34" spans="1:23" ht="14.25" customHeight="1" outlineLevel="2">
      <c r="A34" s="339" t="s">
        <v>82</v>
      </c>
      <c r="B34" s="339">
        <v>11</v>
      </c>
      <c r="C34" s="340">
        <v>5631</v>
      </c>
      <c r="D34" s="353">
        <f>M25</f>
        <v>15719</v>
      </c>
      <c r="E34" s="354" t="s">
        <v>289</v>
      </c>
      <c r="F34" s="22"/>
      <c r="G34" s="22"/>
      <c r="H34" s="359" t="s">
        <v>702</v>
      </c>
      <c r="I34" s="351">
        <v>1812</v>
      </c>
      <c r="J34" s="352"/>
      <c r="K34" s="359" t="s">
        <v>703</v>
      </c>
      <c r="L34" s="351">
        <v>1007</v>
      </c>
      <c r="M34" s="352"/>
      <c r="N34" s="359"/>
      <c r="O34" s="351"/>
      <c r="P34" s="352"/>
      <c r="Q34" s="355"/>
      <c r="R34" s="351"/>
      <c r="S34" s="352"/>
      <c r="T34" s="352"/>
      <c r="U34" s="359" t="s">
        <v>704</v>
      </c>
      <c r="V34" s="351">
        <v>1534</v>
      </c>
      <c r="W34" s="352"/>
    </row>
    <row r="35" spans="1:23" ht="14.25" customHeight="1" outlineLevel="2">
      <c r="A35" s="339" t="s">
        <v>226</v>
      </c>
      <c r="B35" s="339">
        <v>3</v>
      </c>
      <c r="C35" s="339">
        <v>103</v>
      </c>
      <c r="D35" s="353">
        <f>L29</f>
        <v>990</v>
      </c>
      <c r="E35" s="356" t="s">
        <v>289</v>
      </c>
      <c r="F35" s="22"/>
      <c r="G35" s="22"/>
      <c r="H35" s="359" t="s">
        <v>705</v>
      </c>
      <c r="I35" s="351">
        <v>15217</v>
      </c>
      <c r="J35" s="352">
        <f>SUM(I31:I35)</f>
        <v>70865</v>
      </c>
      <c r="K35" s="359" t="s">
        <v>706</v>
      </c>
      <c r="L35" s="351">
        <v>22951</v>
      </c>
      <c r="M35" s="352">
        <f>SUM(L31:L35)</f>
        <v>87530</v>
      </c>
      <c r="N35" s="357" t="s">
        <v>707</v>
      </c>
      <c r="O35" s="351">
        <v>0</v>
      </c>
      <c r="P35" s="352">
        <v>0</v>
      </c>
      <c r="Q35" s="357" t="s">
        <v>708</v>
      </c>
      <c r="R35" s="351">
        <v>0</v>
      </c>
      <c r="S35" s="352">
        <v>0</v>
      </c>
      <c r="T35" s="352"/>
      <c r="U35" s="359" t="s">
        <v>709</v>
      </c>
      <c r="V35" s="351">
        <v>1314</v>
      </c>
      <c r="W35" s="352"/>
    </row>
    <row r="36" spans="1:23" ht="14.25" customHeight="1" outlineLevel="2">
      <c r="A36" s="339" t="s">
        <v>85</v>
      </c>
      <c r="B36" s="339">
        <v>8</v>
      </c>
      <c r="C36" s="340">
        <v>2185</v>
      </c>
      <c r="D36" s="353">
        <v>740</v>
      </c>
      <c r="E36" s="354"/>
      <c r="F36" s="22"/>
      <c r="G36" s="22"/>
      <c r="H36" s="355"/>
      <c r="I36" s="351"/>
      <c r="J36" s="352"/>
      <c r="K36" s="355"/>
      <c r="L36" s="351"/>
      <c r="M36" s="352"/>
      <c r="N36" s="359"/>
      <c r="O36" s="351"/>
      <c r="P36" s="352"/>
      <c r="Q36" s="355"/>
      <c r="R36" s="351"/>
      <c r="S36" s="352"/>
      <c r="T36" s="352"/>
      <c r="U36" s="359" t="s">
        <v>710</v>
      </c>
      <c r="V36" s="351">
        <v>0</v>
      </c>
      <c r="W36" s="352">
        <f>SUM(V23:V36)</f>
        <v>35124</v>
      </c>
    </row>
    <row r="37" spans="1:23" ht="14.25" customHeight="1" outlineLevel="2">
      <c r="A37" s="339" t="s">
        <v>88</v>
      </c>
      <c r="B37" s="339">
        <v>23</v>
      </c>
      <c r="C37" s="340">
        <v>6039</v>
      </c>
      <c r="D37" s="353">
        <v>0</v>
      </c>
      <c r="E37" s="354"/>
      <c r="F37" s="22"/>
      <c r="G37" s="22"/>
      <c r="H37" s="357" t="s">
        <v>711</v>
      </c>
      <c r="I37" s="351">
        <v>586</v>
      </c>
      <c r="J37" s="352"/>
      <c r="K37" s="357" t="s">
        <v>712</v>
      </c>
      <c r="L37" s="351">
        <v>46094</v>
      </c>
      <c r="M37" s="352"/>
      <c r="N37" s="357" t="s">
        <v>713</v>
      </c>
      <c r="O37" s="351">
        <v>0</v>
      </c>
      <c r="P37" s="352"/>
      <c r="Q37" s="357" t="s">
        <v>714</v>
      </c>
      <c r="R37" s="351">
        <v>1100</v>
      </c>
      <c r="S37" s="352"/>
      <c r="T37" s="352"/>
      <c r="U37" s="359"/>
      <c r="V37" s="351"/>
      <c r="W37" s="352"/>
    </row>
    <row r="38" spans="1:23" ht="14.25" customHeight="1" outlineLevel="2">
      <c r="A38" s="339" t="s">
        <v>227</v>
      </c>
      <c r="B38" s="339">
        <v>33</v>
      </c>
      <c r="C38" s="340">
        <v>7256</v>
      </c>
      <c r="D38" s="353">
        <f>M35</f>
        <v>87530</v>
      </c>
      <c r="E38" s="354" t="s">
        <v>289</v>
      </c>
      <c r="F38" s="22"/>
      <c r="G38" s="22"/>
      <c r="H38" s="359" t="s">
        <v>715</v>
      </c>
      <c r="I38" s="351">
        <v>190</v>
      </c>
      <c r="J38" s="352"/>
      <c r="K38" s="359" t="s">
        <v>716</v>
      </c>
      <c r="L38" s="351">
        <v>928</v>
      </c>
      <c r="M38" s="352"/>
      <c r="N38" s="359" t="s">
        <v>717</v>
      </c>
      <c r="O38" s="351">
        <v>0</v>
      </c>
      <c r="P38" s="352"/>
      <c r="Q38" s="359" t="s">
        <v>718</v>
      </c>
      <c r="R38" s="351">
        <v>1158</v>
      </c>
      <c r="S38" s="352">
        <f>SUM(R37:R38)</f>
        <v>2258</v>
      </c>
      <c r="T38" s="352"/>
      <c r="U38" s="358" t="s">
        <v>70</v>
      </c>
      <c r="V38" s="351"/>
      <c r="W38" s="352"/>
    </row>
    <row r="39" spans="1:23" ht="14.25" customHeight="1" outlineLevel="2">
      <c r="A39" s="339" t="s">
        <v>91</v>
      </c>
      <c r="B39" s="339">
        <v>18</v>
      </c>
      <c r="C39" s="340">
        <v>2622</v>
      </c>
      <c r="D39" s="353">
        <f>W58</f>
        <v>855</v>
      </c>
      <c r="E39" s="356" t="s">
        <v>289</v>
      </c>
      <c r="F39" s="22"/>
      <c r="G39" s="22"/>
      <c r="H39" s="359" t="s">
        <v>719</v>
      </c>
      <c r="I39" s="351">
        <v>752</v>
      </c>
      <c r="J39" s="352"/>
      <c r="K39" s="359" t="s">
        <v>720</v>
      </c>
      <c r="L39" s="351">
        <v>0</v>
      </c>
      <c r="M39" s="352"/>
      <c r="N39" s="359" t="s">
        <v>721</v>
      </c>
      <c r="O39" s="351">
        <v>0</v>
      </c>
      <c r="P39" s="352">
        <f>SUM(O37:O39)</f>
        <v>0</v>
      </c>
      <c r="Q39" s="355"/>
      <c r="R39" s="351"/>
      <c r="S39" s="352"/>
      <c r="T39" s="352"/>
      <c r="U39" s="359" t="s">
        <v>722</v>
      </c>
      <c r="V39" s="351">
        <v>17688</v>
      </c>
      <c r="W39" s="352"/>
    </row>
    <row r="40" spans="1:23" ht="14.25" customHeight="1" outlineLevel="2">
      <c r="A40" s="339" t="s">
        <v>92</v>
      </c>
      <c r="B40" s="339">
        <v>24</v>
      </c>
      <c r="C40" s="340">
        <v>8903</v>
      </c>
      <c r="D40" s="353">
        <f>M40</f>
        <v>57433</v>
      </c>
      <c r="E40" s="354" t="s">
        <v>289</v>
      </c>
      <c r="F40" s="22"/>
      <c r="G40" s="22"/>
      <c r="H40" s="359" t="s">
        <v>723</v>
      </c>
      <c r="I40" s="351">
        <v>8812</v>
      </c>
      <c r="J40" s="352"/>
      <c r="K40" s="359" t="s">
        <v>724</v>
      </c>
      <c r="L40" s="351">
        <v>10411</v>
      </c>
      <c r="M40" s="352">
        <f>SUM(L37:L40)</f>
        <v>57433</v>
      </c>
      <c r="N40" s="355"/>
      <c r="O40" s="351"/>
      <c r="P40" s="352"/>
      <c r="Q40" s="357" t="s">
        <v>725</v>
      </c>
      <c r="R40" s="351"/>
      <c r="S40" s="352"/>
      <c r="T40" s="352"/>
      <c r="U40" s="359" t="s">
        <v>726</v>
      </c>
      <c r="V40" s="351">
        <v>9151</v>
      </c>
      <c r="W40" s="352"/>
    </row>
    <row r="41" spans="1:23" ht="14.25" customHeight="1" outlineLevel="2">
      <c r="A41" s="339" t="s">
        <v>189</v>
      </c>
      <c r="B41" s="339">
        <v>114</v>
      </c>
      <c r="C41" s="340">
        <v>37778</v>
      </c>
      <c r="D41" s="353">
        <v>1406988</v>
      </c>
      <c r="E41" s="354"/>
      <c r="F41" s="22"/>
      <c r="G41" s="22"/>
      <c r="H41" s="359" t="s">
        <v>727</v>
      </c>
      <c r="I41" s="351">
        <v>109</v>
      </c>
      <c r="J41" s="352"/>
      <c r="K41" s="355"/>
      <c r="L41" s="351"/>
      <c r="M41" s="352"/>
      <c r="N41" s="357" t="s">
        <v>728</v>
      </c>
      <c r="O41" s="351">
        <v>6303</v>
      </c>
      <c r="P41" s="352"/>
      <c r="Q41" s="359" t="s">
        <v>729</v>
      </c>
      <c r="R41" s="351"/>
      <c r="S41" s="352"/>
      <c r="T41" s="352"/>
      <c r="U41" s="359" t="s">
        <v>730</v>
      </c>
      <c r="V41" s="351">
        <v>499</v>
      </c>
      <c r="W41" s="352"/>
    </row>
    <row r="42" spans="1:23" ht="14.25" customHeight="1" outlineLevel="2">
      <c r="A42" s="339" t="s">
        <v>96</v>
      </c>
      <c r="B42" s="339">
        <v>13</v>
      </c>
      <c r="C42" s="340">
        <v>3718</v>
      </c>
      <c r="D42" s="353">
        <v>2613</v>
      </c>
      <c r="E42" s="354"/>
      <c r="F42" s="22"/>
      <c r="G42" s="22"/>
      <c r="H42" s="359" t="s">
        <v>731</v>
      </c>
      <c r="I42" s="351">
        <v>91</v>
      </c>
      <c r="J42" s="352">
        <f>SUM(I37:I42)</f>
        <v>10540</v>
      </c>
      <c r="K42" s="357" t="s">
        <v>732</v>
      </c>
      <c r="L42" s="351">
        <v>2613</v>
      </c>
      <c r="M42" s="352"/>
      <c r="N42" s="359" t="s">
        <v>733</v>
      </c>
      <c r="O42" s="351">
        <v>805</v>
      </c>
      <c r="P42" s="352"/>
      <c r="Q42" s="359" t="s">
        <v>734</v>
      </c>
      <c r="R42" s="351"/>
      <c r="S42" s="352"/>
      <c r="T42" s="352"/>
      <c r="U42" s="359" t="s">
        <v>735</v>
      </c>
      <c r="V42" s="351">
        <v>3566</v>
      </c>
      <c r="W42" s="352"/>
    </row>
    <row r="43" spans="1:23" ht="14.25" customHeight="1" outlineLevel="2">
      <c r="A43" s="339" t="s">
        <v>98</v>
      </c>
      <c r="B43" s="339">
        <v>17</v>
      </c>
      <c r="C43" s="340">
        <v>4463</v>
      </c>
      <c r="D43" s="353">
        <v>4574</v>
      </c>
      <c r="E43" s="354"/>
      <c r="F43" s="22"/>
      <c r="G43" s="22"/>
      <c r="H43" s="355"/>
      <c r="I43" s="351"/>
      <c r="J43" s="352"/>
      <c r="K43" s="355"/>
      <c r="L43" s="351"/>
      <c r="M43" s="352"/>
      <c r="N43" s="359" t="s">
        <v>736</v>
      </c>
      <c r="O43" s="351">
        <v>401</v>
      </c>
      <c r="P43" s="352">
        <f>SUM(O41:O43)</f>
        <v>7509</v>
      </c>
      <c r="Q43" s="359" t="s">
        <v>737</v>
      </c>
      <c r="R43" s="351"/>
      <c r="S43" s="352">
        <f>SUM(R40:R43)</f>
        <v>0</v>
      </c>
      <c r="T43" s="352"/>
      <c r="U43" s="359" t="s">
        <v>738</v>
      </c>
      <c r="V43" s="351">
        <v>1246</v>
      </c>
      <c r="W43" s="352"/>
    </row>
    <row r="44" spans="1:23" ht="14.25" customHeight="1" outlineLevel="2">
      <c r="A44" s="339" t="s">
        <v>99</v>
      </c>
      <c r="B44" s="339">
        <v>11</v>
      </c>
      <c r="C44" s="340">
        <v>7391</v>
      </c>
      <c r="D44" s="353">
        <v>4184</v>
      </c>
      <c r="E44" s="356"/>
      <c r="F44" s="22"/>
      <c r="G44" s="22"/>
      <c r="H44" s="357" t="s">
        <v>739</v>
      </c>
      <c r="I44" s="351">
        <v>116</v>
      </c>
      <c r="J44" s="352"/>
      <c r="K44" s="357" t="s">
        <v>740</v>
      </c>
      <c r="L44" s="351">
        <v>3199</v>
      </c>
      <c r="M44" s="352"/>
      <c r="N44" s="355"/>
      <c r="O44" s="351"/>
      <c r="P44" s="352"/>
      <c r="Q44" s="355"/>
      <c r="R44" s="351"/>
      <c r="S44" s="352"/>
      <c r="T44" s="352"/>
      <c r="U44" s="359" t="s">
        <v>741</v>
      </c>
      <c r="V44" s="351">
        <v>15275</v>
      </c>
      <c r="W44" s="352"/>
    </row>
    <row r="45" spans="1:23" ht="14.25" customHeight="1" outlineLevel="2">
      <c r="A45" s="339" t="s">
        <v>228</v>
      </c>
      <c r="B45" s="339">
        <v>15</v>
      </c>
      <c r="C45" s="340">
        <v>7195</v>
      </c>
      <c r="D45" s="353">
        <f>M55</f>
        <v>55341</v>
      </c>
      <c r="E45" s="356" t="s">
        <v>289</v>
      </c>
      <c r="F45" s="22"/>
      <c r="G45" s="22"/>
      <c r="H45" s="355"/>
      <c r="I45" s="351"/>
      <c r="J45" s="352"/>
      <c r="K45" s="359" t="s">
        <v>742</v>
      </c>
      <c r="L45" s="351">
        <v>1017</v>
      </c>
      <c r="M45" s="352"/>
      <c r="N45" s="357" t="s">
        <v>743</v>
      </c>
      <c r="O45" s="351">
        <v>2703</v>
      </c>
      <c r="P45" s="352"/>
      <c r="Q45" s="357" t="s">
        <v>744</v>
      </c>
      <c r="R45" s="351">
        <v>1235</v>
      </c>
      <c r="S45" s="352"/>
      <c r="T45" s="352"/>
      <c r="U45" s="359" t="s">
        <v>745</v>
      </c>
      <c r="V45" s="351">
        <v>2124</v>
      </c>
      <c r="W45" s="352"/>
    </row>
    <row r="46" spans="1:23" ht="14.25" customHeight="1" outlineLevel="2">
      <c r="A46" s="339" t="s">
        <v>102</v>
      </c>
      <c r="B46" s="339">
        <v>13</v>
      </c>
      <c r="C46" s="340">
        <v>1808</v>
      </c>
      <c r="D46" s="353">
        <f>M58</f>
        <v>1091</v>
      </c>
      <c r="E46" s="354" t="s">
        <v>289</v>
      </c>
      <c r="F46" s="22"/>
      <c r="G46" s="22"/>
      <c r="H46" s="357" t="s">
        <v>746</v>
      </c>
      <c r="I46" s="351">
        <v>0</v>
      </c>
      <c r="J46" s="352"/>
      <c r="K46" s="359" t="s">
        <v>747</v>
      </c>
      <c r="L46" s="351">
        <v>358</v>
      </c>
      <c r="M46" s="352">
        <f>SUM(L44:L46)</f>
        <v>4574</v>
      </c>
      <c r="N46" s="355"/>
      <c r="O46" s="351"/>
      <c r="P46" s="352"/>
      <c r="Q46" s="359" t="s">
        <v>748</v>
      </c>
      <c r="R46" s="351">
        <v>1171</v>
      </c>
      <c r="S46" s="352">
        <f>SUM(R45:R46)</f>
        <v>2406</v>
      </c>
      <c r="T46" s="352"/>
      <c r="U46" s="359" t="s">
        <v>749</v>
      </c>
      <c r="V46" s="351">
        <v>5235</v>
      </c>
      <c r="W46" s="352">
        <f>SUM(V39:V46)</f>
        <v>54784</v>
      </c>
    </row>
    <row r="47" spans="1:23" ht="14.25" customHeight="1" outlineLevel="2">
      <c r="A47" s="339" t="s">
        <v>104</v>
      </c>
      <c r="B47" s="339">
        <v>40</v>
      </c>
      <c r="C47" s="340">
        <v>17882</v>
      </c>
      <c r="D47" s="353">
        <v>37990</v>
      </c>
      <c r="E47" s="356"/>
      <c r="F47" s="22"/>
      <c r="G47" s="22"/>
      <c r="H47" s="355"/>
      <c r="I47" s="351"/>
      <c r="J47" s="352"/>
      <c r="K47" s="355"/>
      <c r="L47" s="351"/>
      <c r="M47" s="352"/>
      <c r="N47" s="357" t="s">
        <v>750</v>
      </c>
      <c r="O47" s="351">
        <v>158454</v>
      </c>
      <c r="P47" s="352"/>
      <c r="Q47" s="355"/>
      <c r="R47" s="351"/>
      <c r="S47" s="352"/>
      <c r="T47" s="352"/>
      <c r="U47" s="355"/>
      <c r="V47" s="351"/>
      <c r="W47" s="352"/>
    </row>
    <row r="48" spans="1:23" ht="14.25" customHeight="1" outlineLevel="2">
      <c r="A48" s="339" t="s">
        <v>105</v>
      </c>
      <c r="B48" s="339">
        <v>15</v>
      </c>
      <c r="C48" s="340">
        <v>5003</v>
      </c>
      <c r="D48" s="353">
        <f>M62</f>
        <v>42363</v>
      </c>
      <c r="E48" s="354" t="s">
        <v>289</v>
      </c>
      <c r="F48" s="22"/>
      <c r="G48" s="22"/>
      <c r="H48" s="357" t="s">
        <v>751</v>
      </c>
      <c r="I48" s="351">
        <v>0</v>
      </c>
      <c r="J48" s="352"/>
      <c r="K48" s="358" t="s">
        <v>752</v>
      </c>
      <c r="L48" s="351">
        <v>3285</v>
      </c>
      <c r="M48" s="352"/>
      <c r="N48" s="359" t="s">
        <v>753</v>
      </c>
      <c r="O48" s="351">
        <v>0</v>
      </c>
      <c r="P48" s="352"/>
      <c r="Q48" s="357" t="s">
        <v>754</v>
      </c>
      <c r="R48" s="351"/>
      <c r="S48" s="352"/>
      <c r="T48" s="352"/>
      <c r="U48" s="358" t="s">
        <v>79</v>
      </c>
      <c r="V48" s="351"/>
      <c r="W48" s="352"/>
    </row>
    <row r="49" spans="1:23" ht="14.25" customHeight="1" outlineLevel="2">
      <c r="A49" s="339" t="s">
        <v>106</v>
      </c>
      <c r="B49" s="339">
        <v>10</v>
      </c>
      <c r="C49" s="340">
        <v>3982</v>
      </c>
      <c r="D49" s="353">
        <v>0</v>
      </c>
      <c r="E49" s="356"/>
      <c r="F49" s="22"/>
      <c r="G49" s="22"/>
      <c r="H49" s="355"/>
      <c r="I49" s="351"/>
      <c r="J49" s="352"/>
      <c r="K49" s="359" t="s">
        <v>755</v>
      </c>
      <c r="L49" s="351"/>
      <c r="M49" s="352">
        <f>SUM(L48:L49)</f>
        <v>3285</v>
      </c>
      <c r="N49" s="359" t="s">
        <v>756</v>
      </c>
      <c r="O49" s="351">
        <v>0</v>
      </c>
      <c r="P49" s="352">
        <f>SUM(O47:O49)</f>
        <v>158454</v>
      </c>
      <c r="Q49" s="359" t="s">
        <v>757</v>
      </c>
      <c r="R49" s="351">
        <v>0</v>
      </c>
      <c r="S49" s="352">
        <f>SUM(R48:R49)</f>
        <v>0</v>
      </c>
      <c r="T49" s="352"/>
      <c r="U49" s="359" t="s">
        <v>758</v>
      </c>
      <c r="V49" s="351">
        <v>46061</v>
      </c>
      <c r="W49" s="352"/>
    </row>
    <row r="50" spans="1:23" ht="14.25" customHeight="1" outlineLevel="2">
      <c r="A50" s="339" t="s">
        <v>108</v>
      </c>
      <c r="B50" s="339">
        <v>18</v>
      </c>
      <c r="C50" s="340">
        <v>6270</v>
      </c>
      <c r="D50" s="353">
        <f>M66</f>
        <v>7453</v>
      </c>
      <c r="E50" s="356" t="s">
        <v>289</v>
      </c>
      <c r="F50" s="22"/>
      <c r="G50" s="22"/>
      <c r="H50" s="357" t="s">
        <v>759</v>
      </c>
      <c r="I50" s="351">
        <v>3426</v>
      </c>
      <c r="J50" s="352"/>
      <c r="K50" s="359"/>
      <c r="L50" s="351"/>
      <c r="M50" s="352"/>
      <c r="N50" s="355"/>
      <c r="O50" s="351"/>
      <c r="P50" s="352"/>
      <c r="Q50" s="359"/>
      <c r="R50" s="351"/>
      <c r="S50" s="352"/>
      <c r="T50" s="352"/>
      <c r="U50" s="359" t="s">
        <v>760</v>
      </c>
      <c r="V50" s="351">
        <v>11653</v>
      </c>
      <c r="W50" s="352"/>
    </row>
    <row r="51" spans="1:23" ht="14.25" customHeight="1" outlineLevel="2">
      <c r="A51" s="136"/>
      <c r="B51" s="295"/>
      <c r="C51" s="295"/>
      <c r="D51" s="366"/>
      <c r="E51" s="366"/>
      <c r="F51" s="366"/>
      <c r="G51" s="366"/>
      <c r="H51" s="359" t="s">
        <v>761</v>
      </c>
      <c r="I51" s="351">
        <v>5352</v>
      </c>
      <c r="J51" s="352"/>
      <c r="K51" s="357" t="s">
        <v>762</v>
      </c>
      <c r="L51" s="351">
        <v>55341</v>
      </c>
      <c r="M51" s="352"/>
      <c r="N51" s="358" t="s">
        <v>232</v>
      </c>
      <c r="O51" s="351"/>
      <c r="P51" s="352"/>
      <c r="Q51" s="357" t="s">
        <v>763</v>
      </c>
      <c r="R51" s="351">
        <v>723</v>
      </c>
      <c r="S51" s="352"/>
      <c r="T51" s="352"/>
      <c r="U51" s="359" t="s">
        <v>764</v>
      </c>
      <c r="V51" s="351">
        <v>194</v>
      </c>
      <c r="W51" s="352"/>
    </row>
    <row r="52" spans="1:23" ht="14.25" customHeight="1" outlineLevel="2">
      <c r="A52" s="136"/>
      <c r="B52" s="295"/>
      <c r="C52" s="295"/>
      <c r="D52" s="366"/>
      <c r="E52" s="366"/>
      <c r="F52" s="366"/>
      <c r="G52" s="366"/>
      <c r="H52" s="359" t="s">
        <v>765</v>
      </c>
      <c r="I52" s="351">
        <v>6764</v>
      </c>
      <c r="J52" s="352">
        <f>SUM(I50:I52)</f>
        <v>15542</v>
      </c>
      <c r="K52" s="359" t="s">
        <v>766</v>
      </c>
      <c r="L52" s="351">
        <v>0</v>
      </c>
      <c r="M52" s="352"/>
      <c r="N52" s="359" t="s">
        <v>767</v>
      </c>
      <c r="O52" s="351">
        <v>1217</v>
      </c>
      <c r="P52" s="352"/>
      <c r="Q52" s="359" t="s">
        <v>768</v>
      </c>
      <c r="R52" s="351">
        <v>474</v>
      </c>
      <c r="S52" s="352"/>
      <c r="T52" s="352"/>
      <c r="U52" s="359" t="s">
        <v>769</v>
      </c>
      <c r="V52" s="351">
        <v>1265</v>
      </c>
      <c r="W52" s="352"/>
    </row>
    <row r="53" spans="1:23" ht="14.25" customHeight="1" outlineLevel="2">
      <c r="A53" s="136"/>
      <c r="B53" s="295"/>
      <c r="C53" s="295"/>
      <c r="D53" s="366"/>
      <c r="E53" s="366"/>
      <c r="F53" s="366"/>
      <c r="G53" s="366"/>
      <c r="H53" s="359"/>
      <c r="I53" s="351"/>
      <c r="J53" s="352"/>
      <c r="K53" s="359" t="s">
        <v>770</v>
      </c>
      <c r="L53" s="351">
        <v>0</v>
      </c>
      <c r="M53" s="352"/>
      <c r="N53" s="359" t="s">
        <v>771</v>
      </c>
      <c r="O53" s="351">
        <v>313</v>
      </c>
      <c r="P53" s="352"/>
      <c r="Q53" s="359" t="s">
        <v>772</v>
      </c>
      <c r="R53" s="351">
        <v>420</v>
      </c>
      <c r="S53" s="352">
        <f>SUM(R51:R53)</f>
        <v>1617</v>
      </c>
      <c r="T53" s="352"/>
      <c r="U53" s="359" t="s">
        <v>773</v>
      </c>
      <c r="V53" s="351">
        <v>370</v>
      </c>
      <c r="W53" s="352">
        <f>SUM(V49:V53)</f>
        <v>59543</v>
      </c>
    </row>
    <row r="54" spans="1:23" ht="14.25" customHeight="1" outlineLevel="2">
      <c r="A54" s="136"/>
      <c r="B54" s="295"/>
      <c r="C54" s="295"/>
      <c r="D54" s="366"/>
      <c r="E54" s="366"/>
      <c r="F54" s="366"/>
      <c r="G54" s="366"/>
      <c r="H54" s="357" t="s">
        <v>774</v>
      </c>
      <c r="I54" s="351"/>
      <c r="J54" s="352"/>
      <c r="K54" s="359" t="s">
        <v>775</v>
      </c>
      <c r="L54" s="351">
        <v>0</v>
      </c>
      <c r="M54" s="352"/>
      <c r="N54" s="359" t="s">
        <v>776</v>
      </c>
      <c r="O54" s="351">
        <v>3939</v>
      </c>
      <c r="P54" s="352"/>
      <c r="Q54" s="355"/>
      <c r="R54" s="351"/>
      <c r="S54" s="352"/>
      <c r="T54" s="352"/>
      <c r="U54" s="355"/>
      <c r="V54" s="351"/>
      <c r="W54" s="352"/>
    </row>
    <row r="55" spans="1:23" ht="14.25" customHeight="1" outlineLevel="2">
      <c r="A55" s="26"/>
      <c r="B55" s="295"/>
      <c r="C55" s="295"/>
      <c r="D55" s="366"/>
      <c r="E55" s="366"/>
      <c r="F55" s="366"/>
      <c r="G55" s="366"/>
      <c r="H55" s="359" t="s">
        <v>777</v>
      </c>
      <c r="I55" s="351"/>
      <c r="J55" s="352"/>
      <c r="K55" s="359" t="s">
        <v>778</v>
      </c>
      <c r="L55" s="351">
        <v>0</v>
      </c>
      <c r="M55" s="352">
        <f>SUM(L51:L55)</f>
        <v>55341</v>
      </c>
      <c r="N55" s="359" t="s">
        <v>779</v>
      </c>
      <c r="O55" s="351">
        <v>4954</v>
      </c>
      <c r="P55" s="352"/>
      <c r="Q55" s="357" t="s">
        <v>780</v>
      </c>
      <c r="R55" s="351">
        <v>6364</v>
      </c>
      <c r="S55" s="352"/>
      <c r="T55" s="352"/>
      <c r="U55" s="358" t="s">
        <v>91</v>
      </c>
      <c r="V55" s="351"/>
      <c r="W55" s="352"/>
    </row>
    <row r="56" spans="1:23" ht="14.25" customHeight="1" outlineLevel="2">
      <c r="A56" s="136"/>
      <c r="B56" s="73"/>
      <c r="C56" s="73"/>
      <c r="D56" s="366"/>
      <c r="E56" s="366"/>
      <c r="F56" s="366"/>
      <c r="G56" s="366"/>
      <c r="H56" s="359" t="s">
        <v>781</v>
      </c>
      <c r="I56" s="351"/>
      <c r="J56" s="352"/>
      <c r="K56" s="359"/>
      <c r="L56" s="351"/>
      <c r="M56" s="352"/>
      <c r="N56" s="359" t="s">
        <v>782</v>
      </c>
      <c r="O56" s="351">
        <v>15385</v>
      </c>
      <c r="P56" s="352"/>
      <c r="Q56" s="359" t="s">
        <v>783</v>
      </c>
      <c r="R56" s="351">
        <v>2123</v>
      </c>
      <c r="S56" s="352"/>
      <c r="T56" s="352"/>
      <c r="U56" s="359" t="s">
        <v>784</v>
      </c>
      <c r="V56" s="351">
        <v>39</v>
      </c>
      <c r="W56" s="352"/>
    </row>
    <row r="57" spans="1:23" ht="14.25" customHeight="1" outlineLevel="2">
      <c r="B57" s="26"/>
      <c r="C57" s="20"/>
      <c r="D57" s="22"/>
      <c r="E57" s="22"/>
      <c r="F57" s="22"/>
      <c r="G57" s="22"/>
      <c r="H57" s="359" t="s">
        <v>785</v>
      </c>
      <c r="I57" s="351"/>
      <c r="J57" s="352">
        <f>SUM(I54:I57)</f>
        <v>0</v>
      </c>
      <c r="K57" s="357" t="s">
        <v>786</v>
      </c>
      <c r="L57" s="351">
        <v>1029</v>
      </c>
      <c r="M57" s="352"/>
      <c r="N57" s="359" t="s">
        <v>787</v>
      </c>
      <c r="O57" s="351">
        <v>2298</v>
      </c>
      <c r="P57" s="352"/>
      <c r="Q57" s="359" t="s">
        <v>788</v>
      </c>
      <c r="R57" s="351">
        <v>201</v>
      </c>
      <c r="S57" s="352"/>
      <c r="T57" s="352"/>
      <c r="U57" s="359" t="s">
        <v>789</v>
      </c>
      <c r="V57" s="351">
        <v>254</v>
      </c>
      <c r="W57" s="352"/>
    </row>
    <row r="58" spans="1:23" ht="14.25" customHeight="1" outlineLevel="2">
      <c r="D58" s="367"/>
      <c r="E58" s="367"/>
      <c r="F58" s="367"/>
      <c r="G58" s="367"/>
      <c r="H58" s="355"/>
      <c r="I58" s="351"/>
      <c r="J58" s="352"/>
      <c r="K58" s="359" t="s">
        <v>790</v>
      </c>
      <c r="L58" s="351">
        <v>62</v>
      </c>
      <c r="M58" s="352">
        <f>SUM(L57:L58)</f>
        <v>1091</v>
      </c>
      <c r="N58" s="359" t="s">
        <v>791</v>
      </c>
      <c r="O58" s="351">
        <v>2743</v>
      </c>
      <c r="P58" s="352"/>
      <c r="Q58" s="368" t="s">
        <v>792</v>
      </c>
      <c r="R58" s="351"/>
      <c r="S58" s="352"/>
      <c r="T58" s="352"/>
      <c r="U58" s="359" t="s">
        <v>793</v>
      </c>
      <c r="V58" s="351">
        <v>562</v>
      </c>
      <c r="W58" s="352">
        <f>SUM(V56:V58)</f>
        <v>855</v>
      </c>
    </row>
    <row r="59" spans="1:23" ht="14.25" customHeight="1" outlineLevel="2">
      <c r="D59" s="369"/>
      <c r="E59" s="369"/>
      <c r="F59" s="369"/>
      <c r="G59" s="369"/>
      <c r="H59" s="357" t="s">
        <v>794</v>
      </c>
      <c r="I59" s="351">
        <v>2055</v>
      </c>
      <c r="J59" s="352"/>
      <c r="K59" s="355"/>
      <c r="L59" s="351"/>
      <c r="M59" s="352"/>
      <c r="N59" s="359" t="s">
        <v>795</v>
      </c>
      <c r="O59" s="351">
        <v>4420</v>
      </c>
      <c r="P59" s="352"/>
      <c r="Q59" s="359" t="s">
        <v>796</v>
      </c>
      <c r="R59" s="351">
        <v>1001</v>
      </c>
      <c r="S59" s="352">
        <f>SUM(R55:R57,R59)</f>
        <v>9689</v>
      </c>
      <c r="T59" s="352"/>
      <c r="U59" s="355"/>
      <c r="V59" s="351"/>
      <c r="W59" s="352"/>
    </row>
    <row r="60" spans="1:23" ht="14.25" customHeight="1" outlineLevel="2">
      <c r="D60" s="369"/>
      <c r="E60" s="369"/>
      <c r="F60" s="369"/>
      <c r="G60" s="369"/>
      <c r="H60" s="355"/>
      <c r="I60" s="351"/>
      <c r="J60" s="352"/>
      <c r="K60" s="357" t="s">
        <v>797</v>
      </c>
      <c r="L60" s="351">
        <v>40926</v>
      </c>
      <c r="M60" s="352"/>
      <c r="N60" s="359" t="s">
        <v>798</v>
      </c>
      <c r="O60" s="351">
        <v>4744</v>
      </c>
      <c r="P60" s="352"/>
      <c r="Q60" s="355"/>
      <c r="R60" s="351"/>
      <c r="S60" s="131"/>
      <c r="T60" s="352"/>
      <c r="U60" s="358" t="s">
        <v>189</v>
      </c>
      <c r="V60" s="351"/>
      <c r="W60" s="352"/>
    </row>
    <row r="61" spans="1:23" ht="14.25" customHeight="1" outlineLevel="2">
      <c r="D61" s="369"/>
      <c r="E61" s="369"/>
      <c r="F61" s="369"/>
      <c r="G61" s="370"/>
      <c r="H61" s="358" t="s">
        <v>322</v>
      </c>
      <c r="I61" s="351"/>
      <c r="J61" s="352"/>
      <c r="K61" s="359" t="s">
        <v>799</v>
      </c>
      <c r="L61" s="351">
        <v>270</v>
      </c>
      <c r="M61" s="131"/>
      <c r="N61" s="359" t="s">
        <v>800</v>
      </c>
      <c r="O61" s="351">
        <v>5347</v>
      </c>
      <c r="P61" s="352"/>
      <c r="Q61" s="357" t="s">
        <v>801</v>
      </c>
      <c r="R61" s="351">
        <v>155111</v>
      </c>
      <c r="S61" s="352"/>
      <c r="T61" s="352"/>
      <c r="U61" s="359" t="s">
        <v>802</v>
      </c>
      <c r="V61" s="351">
        <v>0</v>
      </c>
      <c r="W61" s="352"/>
    </row>
    <row r="62" spans="1:23" ht="14.25" customHeight="1" outlineLevel="2">
      <c r="D62" s="369"/>
      <c r="E62" s="369"/>
      <c r="F62" s="369"/>
      <c r="G62" s="369"/>
      <c r="H62" s="359" t="s">
        <v>803</v>
      </c>
      <c r="I62" s="351">
        <v>0</v>
      </c>
      <c r="J62" s="352"/>
      <c r="K62" s="359" t="s">
        <v>94</v>
      </c>
      <c r="L62" s="351">
        <v>1167</v>
      </c>
      <c r="M62" s="352">
        <f>SUM(L60:L62)</f>
        <v>42363</v>
      </c>
      <c r="N62" s="359" t="s">
        <v>804</v>
      </c>
      <c r="O62" s="351">
        <v>5474</v>
      </c>
      <c r="P62" s="352"/>
      <c r="Q62" s="359" t="s">
        <v>805</v>
      </c>
      <c r="R62" s="351">
        <v>522</v>
      </c>
      <c r="S62" s="352"/>
      <c r="T62" s="352"/>
      <c r="U62" s="359" t="s">
        <v>806</v>
      </c>
      <c r="V62" s="351">
        <v>0</v>
      </c>
      <c r="W62" s="352"/>
    </row>
    <row r="63" spans="1:23" ht="14.25" customHeight="1" outlineLevel="2">
      <c r="D63" s="22"/>
      <c r="E63" s="22"/>
      <c r="F63" s="22"/>
      <c r="G63" s="22"/>
      <c r="H63" s="359" t="s">
        <v>807</v>
      </c>
      <c r="I63" s="351">
        <v>0</v>
      </c>
      <c r="J63" s="352"/>
      <c r="K63" s="355"/>
      <c r="L63" s="351"/>
      <c r="M63" s="352"/>
      <c r="N63" s="359" t="s">
        <v>808</v>
      </c>
      <c r="O63" s="351">
        <v>270</v>
      </c>
      <c r="P63" s="352">
        <f>SUM(O51:O63)</f>
        <v>51104</v>
      </c>
      <c r="Q63" s="359" t="s">
        <v>809</v>
      </c>
      <c r="R63" s="351">
        <v>187</v>
      </c>
      <c r="S63" s="352"/>
      <c r="T63" s="352"/>
      <c r="U63" s="359" t="s">
        <v>810</v>
      </c>
      <c r="V63" s="351">
        <v>0</v>
      </c>
      <c r="W63" s="352"/>
    </row>
    <row r="64" spans="1:23" ht="14.25" customHeight="1" outlineLevel="2">
      <c r="D64" s="369"/>
      <c r="E64" s="369"/>
      <c r="F64" s="369"/>
      <c r="G64" s="369"/>
      <c r="H64" s="359" t="s">
        <v>811</v>
      </c>
      <c r="I64" s="351">
        <v>303</v>
      </c>
      <c r="J64" s="352"/>
      <c r="K64" s="357" t="s">
        <v>812</v>
      </c>
      <c r="L64" s="351">
        <v>1450</v>
      </c>
      <c r="M64" s="352"/>
      <c r="N64" s="355"/>
      <c r="O64" s="351"/>
      <c r="P64" s="352"/>
      <c r="Q64" s="359" t="s">
        <v>813</v>
      </c>
      <c r="R64" s="351">
        <v>273</v>
      </c>
      <c r="S64" s="352"/>
      <c r="T64" s="352"/>
      <c r="U64" s="359" t="s">
        <v>814</v>
      </c>
      <c r="V64" s="351">
        <v>0</v>
      </c>
      <c r="W64" s="352"/>
    </row>
    <row r="65" spans="8:23" ht="14.25" customHeight="1" outlineLevel="2">
      <c r="H65" s="359" t="s">
        <v>815</v>
      </c>
      <c r="I65" s="351">
        <v>0</v>
      </c>
      <c r="J65" s="352"/>
      <c r="K65" s="359" t="s">
        <v>816</v>
      </c>
      <c r="L65" s="351">
        <v>197</v>
      </c>
      <c r="M65" s="352"/>
      <c r="N65" s="357" t="s">
        <v>817</v>
      </c>
      <c r="O65" s="351">
        <v>2931</v>
      </c>
      <c r="P65" s="352"/>
      <c r="Q65" s="359" t="s">
        <v>818</v>
      </c>
      <c r="R65" s="351">
        <v>322</v>
      </c>
      <c r="S65" s="352"/>
      <c r="T65" s="352"/>
      <c r="U65" s="359" t="s">
        <v>819</v>
      </c>
      <c r="V65" s="351">
        <v>0</v>
      </c>
      <c r="W65" s="352"/>
    </row>
    <row r="66" spans="8:23" ht="14.25" customHeight="1" outlineLevel="2">
      <c r="H66" s="359" t="s">
        <v>820</v>
      </c>
      <c r="I66" s="351"/>
      <c r="J66" s="352"/>
      <c r="K66" s="359" t="s">
        <v>821</v>
      </c>
      <c r="L66" s="351">
        <v>5806</v>
      </c>
      <c r="M66" s="352">
        <f>SUM(L64:L66)</f>
        <v>7453</v>
      </c>
      <c r="N66" s="359" t="s">
        <v>822</v>
      </c>
      <c r="O66" s="351">
        <v>1428</v>
      </c>
      <c r="P66" s="352"/>
      <c r="Q66" s="359" t="s">
        <v>823</v>
      </c>
      <c r="R66" s="351">
        <v>464</v>
      </c>
      <c r="S66" s="352">
        <f>SUM(R61:R66)</f>
        <v>156879</v>
      </c>
      <c r="T66" s="352"/>
      <c r="U66" s="359" t="s">
        <v>824</v>
      </c>
      <c r="V66" s="351">
        <v>0</v>
      </c>
      <c r="W66" s="352"/>
    </row>
    <row r="67" spans="8:23" ht="14.25" customHeight="1" outlineLevel="2">
      <c r="H67" s="359" t="s">
        <v>825</v>
      </c>
      <c r="I67" s="351">
        <v>1257</v>
      </c>
      <c r="J67" s="352"/>
      <c r="K67" s="359"/>
      <c r="L67" s="351"/>
      <c r="M67" s="352"/>
      <c r="N67" s="359" t="s">
        <v>826</v>
      </c>
      <c r="O67" s="351">
        <v>3704</v>
      </c>
      <c r="P67" s="352">
        <f>SUM(O65:O67)</f>
        <v>8063</v>
      </c>
      <c r="Q67" s="359"/>
      <c r="R67" s="351"/>
      <c r="S67" s="131"/>
      <c r="T67" s="352"/>
      <c r="U67" s="359" t="s">
        <v>827</v>
      </c>
      <c r="V67" s="351">
        <v>0</v>
      </c>
      <c r="W67" s="352"/>
    </row>
    <row r="68" spans="8:23" ht="14.25" customHeight="1" outlineLevel="2">
      <c r="H68" s="359" t="s">
        <v>828</v>
      </c>
      <c r="I68" s="351">
        <v>1137</v>
      </c>
      <c r="J68" s="352"/>
      <c r="K68" s="357" t="s">
        <v>829</v>
      </c>
      <c r="L68" s="351">
        <v>0</v>
      </c>
      <c r="M68" s="352"/>
      <c r="N68" s="355"/>
      <c r="O68" s="351"/>
      <c r="P68" s="352"/>
      <c r="Q68" s="357" t="s">
        <v>830</v>
      </c>
      <c r="R68" s="351">
        <v>0</v>
      </c>
      <c r="S68" s="352">
        <f>SUM(R68)</f>
        <v>0</v>
      </c>
      <c r="T68" s="352"/>
      <c r="U68" s="359" t="s">
        <v>831</v>
      </c>
      <c r="V68" s="351">
        <v>0</v>
      </c>
      <c r="W68" s="352"/>
    </row>
    <row r="69" spans="8:23" ht="14.25" customHeight="1" outlineLevel="2">
      <c r="H69" s="359" t="s">
        <v>832</v>
      </c>
      <c r="I69" s="351"/>
      <c r="J69" s="352"/>
      <c r="K69" s="359" t="s">
        <v>833</v>
      </c>
      <c r="L69" s="351">
        <v>0</v>
      </c>
      <c r="M69" s="352"/>
      <c r="N69" s="358" t="s">
        <v>834</v>
      </c>
      <c r="O69" s="351"/>
      <c r="P69" s="352"/>
      <c r="Q69" s="355"/>
      <c r="R69" s="351"/>
      <c r="S69" s="352"/>
      <c r="T69" s="352"/>
      <c r="U69" s="359" t="s">
        <v>835</v>
      </c>
      <c r="V69" s="351"/>
      <c r="W69" s="352">
        <f>SUM(V61:V69)</f>
        <v>0</v>
      </c>
    </row>
    <row r="70" spans="8:23" ht="14.25" customHeight="1" outlineLevel="2">
      <c r="H70" s="359" t="s">
        <v>836</v>
      </c>
      <c r="I70" s="351">
        <v>257</v>
      </c>
      <c r="J70" s="352"/>
      <c r="K70" s="359" t="s">
        <v>837</v>
      </c>
      <c r="L70" s="351">
        <v>0</v>
      </c>
      <c r="M70" s="352"/>
      <c r="N70" s="355" t="s">
        <v>838</v>
      </c>
      <c r="O70" s="351">
        <v>59</v>
      </c>
      <c r="P70" s="352"/>
      <c r="Q70" s="357" t="s">
        <v>839</v>
      </c>
      <c r="R70" s="351">
        <v>0</v>
      </c>
      <c r="S70" s="352"/>
      <c r="T70" s="352"/>
      <c r="U70" s="355"/>
      <c r="V70" s="351"/>
      <c r="W70" s="352"/>
    </row>
    <row r="71" spans="8:23" ht="14.25" customHeight="1" outlineLevel="2">
      <c r="H71" s="359" t="s">
        <v>840</v>
      </c>
      <c r="I71" s="351"/>
      <c r="J71" s="352"/>
      <c r="K71" s="359" t="s">
        <v>841</v>
      </c>
      <c r="L71" s="351">
        <v>0</v>
      </c>
      <c r="M71" s="352"/>
      <c r="N71" s="359" t="s">
        <v>842</v>
      </c>
      <c r="O71" s="351">
        <v>525</v>
      </c>
      <c r="P71" s="352"/>
      <c r="Q71" s="359" t="s">
        <v>843</v>
      </c>
      <c r="R71" s="351">
        <v>0</v>
      </c>
      <c r="S71" s="352"/>
      <c r="T71" s="352"/>
      <c r="U71" s="358" t="s">
        <v>324</v>
      </c>
      <c r="V71" s="351"/>
      <c r="W71" s="352"/>
    </row>
    <row r="72" spans="8:23" ht="14.25" customHeight="1" outlineLevel="2">
      <c r="H72" s="359" t="s">
        <v>844</v>
      </c>
      <c r="I72" s="351"/>
      <c r="J72" s="352"/>
      <c r="K72" s="359" t="s">
        <v>845</v>
      </c>
      <c r="L72" s="351">
        <v>0</v>
      </c>
      <c r="M72" s="352">
        <f>SUM(L68:L72)</f>
        <v>0</v>
      </c>
      <c r="N72" s="359" t="s">
        <v>846</v>
      </c>
      <c r="O72" s="351"/>
      <c r="P72" s="352"/>
      <c r="Q72" s="359" t="s">
        <v>847</v>
      </c>
      <c r="R72" s="351">
        <v>0</v>
      </c>
      <c r="S72" s="352">
        <f>SUM(R70:R72)</f>
        <v>0</v>
      </c>
      <c r="T72" s="352"/>
      <c r="U72" s="359" t="s">
        <v>848</v>
      </c>
      <c r="V72" s="351">
        <v>2275</v>
      </c>
      <c r="W72" s="352"/>
    </row>
    <row r="73" spans="8:23" ht="14.25" customHeight="1" outlineLevel="2">
      <c r="H73" s="359" t="s">
        <v>849</v>
      </c>
      <c r="I73" s="351">
        <v>1423</v>
      </c>
      <c r="J73" s="352"/>
      <c r="K73" s="355"/>
      <c r="L73" s="351"/>
      <c r="M73" s="352"/>
      <c r="N73" s="359" t="s">
        <v>850</v>
      </c>
      <c r="O73" s="351"/>
      <c r="P73" s="352"/>
      <c r="Q73" s="355"/>
      <c r="R73" s="351"/>
      <c r="S73" s="352"/>
      <c r="T73" s="352"/>
      <c r="U73" s="359" t="s">
        <v>851</v>
      </c>
      <c r="V73" s="351">
        <v>984</v>
      </c>
      <c r="W73" s="131"/>
    </row>
    <row r="74" spans="8:23" ht="14.25" customHeight="1" outlineLevel="2">
      <c r="H74" s="359" t="s">
        <v>852</v>
      </c>
      <c r="I74" s="351">
        <v>277</v>
      </c>
      <c r="J74" s="352"/>
      <c r="K74" s="357" t="s">
        <v>853</v>
      </c>
      <c r="L74" s="351">
        <v>5732</v>
      </c>
      <c r="M74" s="352"/>
      <c r="N74" s="359" t="s">
        <v>854</v>
      </c>
      <c r="O74" s="351">
        <v>0</v>
      </c>
      <c r="P74" s="352"/>
      <c r="Q74" s="357" t="s">
        <v>855</v>
      </c>
      <c r="R74" s="351">
        <v>13280</v>
      </c>
      <c r="S74" s="352"/>
      <c r="T74" s="352"/>
      <c r="U74" s="359" t="s">
        <v>856</v>
      </c>
      <c r="V74" s="351">
        <v>2171</v>
      </c>
      <c r="W74" s="352"/>
    </row>
    <row r="75" spans="8:23" ht="14.25" customHeight="1" outlineLevel="2">
      <c r="H75" s="359" t="s">
        <v>857</v>
      </c>
      <c r="I75" s="351">
        <v>0</v>
      </c>
      <c r="J75" s="352">
        <f>SUM(I61:I75)</f>
        <v>4654</v>
      </c>
      <c r="K75" s="359" t="s">
        <v>858</v>
      </c>
      <c r="L75" s="351">
        <v>1982</v>
      </c>
      <c r="M75" s="352"/>
      <c r="N75" s="359" t="s">
        <v>859</v>
      </c>
      <c r="O75" s="351">
        <v>0</v>
      </c>
      <c r="P75" s="352"/>
      <c r="Q75" s="359" t="s">
        <v>860</v>
      </c>
      <c r="R75" s="351">
        <v>3561</v>
      </c>
      <c r="S75" s="352"/>
      <c r="T75" s="352"/>
      <c r="U75" s="359" t="s">
        <v>861</v>
      </c>
      <c r="V75" s="351">
        <v>919</v>
      </c>
      <c r="W75" s="352"/>
    </row>
    <row r="76" spans="8:23" ht="14.25" customHeight="1" outlineLevel="2">
      <c r="H76" s="355"/>
      <c r="I76" s="351"/>
      <c r="J76" s="352"/>
      <c r="K76" s="359" t="s">
        <v>862</v>
      </c>
      <c r="L76" s="351">
        <v>1115</v>
      </c>
      <c r="M76" s="352"/>
      <c r="N76" s="359" t="s">
        <v>863</v>
      </c>
      <c r="O76" s="351">
        <v>0</v>
      </c>
      <c r="P76" s="352"/>
      <c r="Q76" s="359" t="s">
        <v>864</v>
      </c>
      <c r="R76" s="351">
        <v>2422</v>
      </c>
      <c r="S76" s="352"/>
      <c r="T76" s="352"/>
      <c r="U76" s="359" t="s">
        <v>865</v>
      </c>
      <c r="V76" s="351">
        <v>175</v>
      </c>
      <c r="W76" s="352"/>
    </row>
    <row r="77" spans="8:23" ht="14.25" customHeight="1" outlineLevel="2">
      <c r="H77" s="357" t="s">
        <v>866</v>
      </c>
      <c r="I77" s="351">
        <v>8060</v>
      </c>
      <c r="J77" s="352"/>
      <c r="K77" s="359" t="s">
        <v>867</v>
      </c>
      <c r="L77" s="351">
        <v>281</v>
      </c>
      <c r="M77" s="352"/>
      <c r="N77" s="359" t="s">
        <v>868</v>
      </c>
      <c r="O77" s="351">
        <v>0</v>
      </c>
      <c r="P77" s="352"/>
      <c r="Q77" s="359" t="s">
        <v>869</v>
      </c>
      <c r="R77" s="351">
        <v>417</v>
      </c>
      <c r="S77" s="352"/>
      <c r="T77" s="352"/>
      <c r="U77" s="359" t="s">
        <v>870</v>
      </c>
      <c r="V77" s="351">
        <v>316</v>
      </c>
      <c r="W77" s="131"/>
    </row>
    <row r="78" spans="8:23" ht="14.25" customHeight="1" outlineLevel="2">
      <c r="H78" s="359" t="s">
        <v>871</v>
      </c>
      <c r="I78" s="351">
        <v>97</v>
      </c>
      <c r="J78" s="352"/>
      <c r="K78" s="359" t="s">
        <v>872</v>
      </c>
      <c r="L78" s="351">
        <v>2281</v>
      </c>
      <c r="M78" s="352"/>
      <c r="N78" s="359" t="s">
        <v>873</v>
      </c>
      <c r="O78" s="351">
        <v>80</v>
      </c>
      <c r="P78" s="352"/>
      <c r="Q78" s="359" t="s">
        <v>874</v>
      </c>
      <c r="R78" s="351">
        <v>6699</v>
      </c>
      <c r="S78" s="352"/>
      <c r="T78" s="352"/>
      <c r="U78" s="359" t="s">
        <v>875</v>
      </c>
      <c r="V78" s="351">
        <v>893</v>
      </c>
      <c r="W78" s="131"/>
    </row>
    <row r="79" spans="8:23" ht="14.25" customHeight="1" outlineLevel="2">
      <c r="H79" s="359" t="s">
        <v>876</v>
      </c>
      <c r="I79" s="351">
        <v>377</v>
      </c>
      <c r="J79" s="352"/>
      <c r="K79" s="359" t="s">
        <v>877</v>
      </c>
      <c r="L79" s="351">
        <v>609</v>
      </c>
      <c r="M79" s="352"/>
      <c r="N79" s="359" t="s">
        <v>878</v>
      </c>
      <c r="O79" s="351">
        <v>87</v>
      </c>
      <c r="P79" s="352"/>
      <c r="Q79" s="359" t="s">
        <v>879</v>
      </c>
      <c r="R79" s="351">
        <v>336</v>
      </c>
      <c r="S79" s="352"/>
      <c r="T79" s="352"/>
      <c r="U79" s="359" t="s">
        <v>880</v>
      </c>
      <c r="V79" s="351">
        <v>2417</v>
      </c>
      <c r="W79" s="371">
        <f>SUM(V72:V79)</f>
        <v>10150</v>
      </c>
    </row>
    <row r="80" spans="8:23" ht="14.25" customHeight="1" outlineLevel="2">
      <c r="H80" s="359" t="s">
        <v>881</v>
      </c>
      <c r="I80" s="351">
        <v>272</v>
      </c>
      <c r="J80" s="352"/>
      <c r="K80" s="359" t="s">
        <v>882</v>
      </c>
      <c r="L80" s="351">
        <v>2107</v>
      </c>
      <c r="M80" s="352"/>
      <c r="N80" s="359" t="s">
        <v>883</v>
      </c>
      <c r="O80" s="351">
        <v>0</v>
      </c>
      <c r="P80" s="352"/>
      <c r="Q80" s="359" t="s">
        <v>884</v>
      </c>
      <c r="R80" s="351">
        <v>1826</v>
      </c>
      <c r="S80" s="352">
        <f>SUM(R74:R80)</f>
        <v>28541</v>
      </c>
      <c r="T80" s="352"/>
      <c r="U80" s="355"/>
      <c r="V80" s="351"/>
      <c r="W80" s="352"/>
    </row>
    <row r="81" spans="8:23" ht="14.25" customHeight="1" outlineLevel="2">
      <c r="H81" s="359" t="s">
        <v>885</v>
      </c>
      <c r="I81" s="351">
        <v>68</v>
      </c>
      <c r="J81" s="352"/>
      <c r="K81" s="359" t="s">
        <v>886</v>
      </c>
      <c r="L81" s="351">
        <v>1149</v>
      </c>
      <c r="M81" s="352"/>
      <c r="N81" s="359" t="s">
        <v>887</v>
      </c>
      <c r="O81" s="351">
        <v>1631</v>
      </c>
      <c r="P81" s="352"/>
      <c r="Q81" s="355"/>
      <c r="R81" s="351"/>
      <c r="S81" s="131"/>
      <c r="T81" s="352"/>
      <c r="U81" s="358" t="s">
        <v>126</v>
      </c>
      <c r="V81" s="351"/>
      <c r="W81" s="352"/>
    </row>
    <row r="82" spans="8:23" ht="14.25" customHeight="1" outlineLevel="2">
      <c r="H82" s="359" t="s">
        <v>888</v>
      </c>
      <c r="I82" s="351">
        <v>60</v>
      </c>
      <c r="J82" s="352"/>
      <c r="K82" s="359" t="s">
        <v>889</v>
      </c>
      <c r="L82" s="351">
        <v>153</v>
      </c>
      <c r="M82" s="352">
        <f>SUM(L74:L82)</f>
        <v>15409</v>
      </c>
      <c r="N82" s="359" t="s">
        <v>890</v>
      </c>
      <c r="O82" s="351"/>
      <c r="P82" s="352"/>
      <c r="Q82" s="357" t="s">
        <v>891</v>
      </c>
      <c r="R82" s="351">
        <v>0</v>
      </c>
      <c r="S82" s="352"/>
      <c r="T82" s="352"/>
      <c r="U82" s="359" t="s">
        <v>892</v>
      </c>
      <c r="V82" s="351">
        <v>0</v>
      </c>
      <c r="W82" s="352"/>
    </row>
    <row r="83" spans="8:23" ht="14.25" customHeight="1" outlineLevel="2">
      <c r="H83" s="359" t="s">
        <v>893</v>
      </c>
      <c r="I83" s="351">
        <v>0</v>
      </c>
      <c r="J83" s="352">
        <f>SUM(I77:I83)</f>
        <v>8934</v>
      </c>
      <c r="K83" s="359"/>
      <c r="L83" s="351"/>
      <c r="M83" s="352"/>
      <c r="N83" s="359" t="s">
        <v>894</v>
      </c>
      <c r="O83" s="351">
        <v>30</v>
      </c>
      <c r="P83" s="352"/>
      <c r="Q83" s="355"/>
      <c r="R83" s="351"/>
      <c r="S83" s="352"/>
      <c r="T83" s="352"/>
      <c r="U83" s="359" t="s">
        <v>895</v>
      </c>
      <c r="V83" s="351">
        <v>0</v>
      </c>
      <c r="W83" s="352"/>
    </row>
    <row r="84" spans="8:23" ht="14.25" customHeight="1" outlineLevel="1">
      <c r="H84" s="355"/>
      <c r="I84" s="351"/>
      <c r="J84" s="352"/>
      <c r="K84" s="357" t="s">
        <v>896</v>
      </c>
      <c r="L84" s="351">
        <v>0</v>
      </c>
      <c r="M84" s="352"/>
      <c r="N84" s="359" t="s">
        <v>897</v>
      </c>
      <c r="O84" s="351">
        <v>319</v>
      </c>
      <c r="P84" s="352"/>
      <c r="Q84" s="355"/>
      <c r="R84" s="352"/>
      <c r="S84" s="352"/>
      <c r="T84" s="352"/>
      <c r="U84" s="359" t="s">
        <v>898</v>
      </c>
      <c r="V84" s="351"/>
      <c r="W84" s="352"/>
    </row>
    <row r="85" spans="8:23" ht="14.25" customHeight="1" outlineLevel="1">
      <c r="H85" s="372" t="s">
        <v>899</v>
      </c>
      <c r="I85" s="351">
        <v>4473</v>
      </c>
      <c r="J85" s="352"/>
      <c r="K85" s="359" t="s">
        <v>900</v>
      </c>
      <c r="L85" s="351">
        <v>0</v>
      </c>
      <c r="M85" s="352"/>
      <c r="N85" s="359" t="s">
        <v>901</v>
      </c>
      <c r="O85" s="351">
        <v>31</v>
      </c>
      <c r="P85" s="352">
        <f>SUM(O70:O85)</f>
        <v>2762</v>
      </c>
      <c r="Q85" s="352"/>
      <c r="R85" s="352"/>
      <c r="S85" s="352"/>
      <c r="T85" s="352"/>
      <c r="U85" s="359" t="s">
        <v>902</v>
      </c>
      <c r="V85" s="351">
        <v>0</v>
      </c>
      <c r="W85" s="352"/>
    </row>
    <row r="86" spans="8:23" ht="14.25" customHeight="1" outlineLevel="1">
      <c r="H86" s="359" t="s">
        <v>903</v>
      </c>
      <c r="I86" s="351">
        <v>2602</v>
      </c>
      <c r="J86" s="352">
        <f>SUM(I85:I86)</f>
        <v>7075</v>
      </c>
      <c r="K86" s="359" t="s">
        <v>904</v>
      </c>
      <c r="L86" s="351">
        <v>0</v>
      </c>
      <c r="M86" s="352"/>
      <c r="N86" s="359"/>
      <c r="O86" s="351"/>
      <c r="P86" s="352"/>
      <c r="Q86" s="352"/>
      <c r="R86" s="352"/>
      <c r="S86" s="352"/>
      <c r="T86" s="352"/>
      <c r="U86" s="359" t="s">
        <v>905</v>
      </c>
      <c r="V86" s="351">
        <v>0</v>
      </c>
      <c r="W86" s="352"/>
    </row>
    <row r="87" spans="8:23" ht="14.25" customHeight="1" outlineLevel="1">
      <c r="H87" s="355"/>
      <c r="I87" s="351"/>
      <c r="J87" s="352"/>
      <c r="K87" s="359" t="s">
        <v>906</v>
      </c>
      <c r="L87" s="351">
        <v>0</v>
      </c>
      <c r="M87" s="352">
        <f>SUM(L84:L87)</f>
        <v>0</v>
      </c>
      <c r="N87" s="358" t="s">
        <v>137</v>
      </c>
      <c r="O87" s="351"/>
      <c r="P87" s="352"/>
      <c r="Q87" s="352"/>
      <c r="R87" s="352"/>
      <c r="S87" s="352"/>
      <c r="T87" s="352"/>
      <c r="U87" s="359" t="s">
        <v>907</v>
      </c>
      <c r="V87" s="351">
        <v>0</v>
      </c>
      <c r="W87" s="352"/>
    </row>
    <row r="88" spans="8:23" ht="14.25" customHeight="1" outlineLevel="1">
      <c r="H88" s="357" t="s">
        <v>908</v>
      </c>
      <c r="I88" s="351">
        <v>6350</v>
      </c>
      <c r="J88" s="352"/>
      <c r="K88" s="355"/>
      <c r="L88" s="351"/>
      <c r="M88" s="352"/>
      <c r="N88" s="359" t="s">
        <v>909</v>
      </c>
      <c r="O88" s="351">
        <v>14580</v>
      </c>
      <c r="P88" s="352"/>
      <c r="Q88" s="352"/>
      <c r="R88" s="352"/>
      <c r="S88" s="352"/>
      <c r="T88" s="352"/>
      <c r="U88" s="359" t="s">
        <v>910</v>
      </c>
      <c r="V88" s="351">
        <v>0</v>
      </c>
      <c r="W88" s="352">
        <f>SUM(V81:V88)</f>
        <v>0</v>
      </c>
    </row>
    <row r="89" spans="8:23" ht="14.25" customHeight="1" outlineLevel="1">
      <c r="H89" s="359" t="s">
        <v>911</v>
      </c>
      <c r="I89" s="351">
        <v>7861</v>
      </c>
      <c r="J89" s="352"/>
      <c r="K89" s="357" t="s">
        <v>912</v>
      </c>
      <c r="L89" s="351">
        <v>1906</v>
      </c>
      <c r="M89" s="352"/>
      <c r="N89" s="359" t="s">
        <v>913</v>
      </c>
      <c r="O89" s="351">
        <v>1342</v>
      </c>
      <c r="P89" s="352"/>
      <c r="Q89" s="352"/>
      <c r="R89" s="352"/>
      <c r="S89" s="352"/>
      <c r="T89" s="352"/>
      <c r="U89" s="355"/>
      <c r="V89" s="351"/>
      <c r="W89" s="352"/>
    </row>
    <row r="90" spans="8:23" ht="14.25" customHeight="1">
      <c r="H90" s="359" t="s">
        <v>914</v>
      </c>
      <c r="I90" s="351">
        <v>3726</v>
      </c>
      <c r="J90" s="352"/>
      <c r="K90" s="359" t="s">
        <v>915</v>
      </c>
      <c r="L90" s="351">
        <v>755</v>
      </c>
      <c r="M90" s="352"/>
      <c r="N90" s="359" t="s">
        <v>916</v>
      </c>
      <c r="O90" s="351">
        <v>2086</v>
      </c>
      <c r="P90" s="352"/>
      <c r="Q90" s="352"/>
      <c r="R90" s="352"/>
      <c r="S90" s="352"/>
      <c r="T90" s="352"/>
      <c r="U90" s="355"/>
      <c r="V90" s="352">
        <f>SUM(V5:V88)</f>
        <v>160456</v>
      </c>
      <c r="W90" s="352">
        <f>SUM(W5:W88)</f>
        <v>160456</v>
      </c>
    </row>
    <row r="91" spans="8:23" ht="14.25" customHeight="1">
      <c r="H91" s="359" t="s">
        <v>917</v>
      </c>
      <c r="I91" s="351">
        <v>1015</v>
      </c>
      <c r="J91" s="352"/>
      <c r="K91" s="359" t="s">
        <v>918</v>
      </c>
      <c r="L91" s="351">
        <v>201</v>
      </c>
      <c r="M91" s="352"/>
      <c r="N91" s="359" t="s">
        <v>919</v>
      </c>
      <c r="O91" s="351">
        <v>13418</v>
      </c>
      <c r="P91" s="352"/>
      <c r="Q91" s="352"/>
      <c r="R91" s="352"/>
      <c r="S91" s="352"/>
      <c r="T91" s="352"/>
      <c r="U91" s="355"/>
      <c r="V91" s="351"/>
      <c r="W91" s="352"/>
    </row>
    <row r="92" spans="8:23" ht="14.25" customHeight="1">
      <c r="H92" s="359" t="s">
        <v>920</v>
      </c>
      <c r="I92" s="351">
        <v>1230</v>
      </c>
      <c r="J92" s="352"/>
      <c r="K92" s="359" t="s">
        <v>921</v>
      </c>
      <c r="L92" s="351">
        <v>428</v>
      </c>
      <c r="M92" s="352">
        <f>SUM(L89:L92)</f>
        <v>3290</v>
      </c>
      <c r="N92" s="359" t="s">
        <v>922</v>
      </c>
      <c r="O92" s="351">
        <v>27703</v>
      </c>
      <c r="P92" s="352">
        <f>SUM(O87:O94)</f>
        <v>59129</v>
      </c>
      <c r="Q92" s="352"/>
      <c r="R92" s="352"/>
      <c r="S92" s="352"/>
      <c r="T92" s="352"/>
      <c r="U92" s="355"/>
      <c r="V92" s="351"/>
      <c r="W92" s="352"/>
    </row>
    <row r="93" spans="8:23" ht="14.25" customHeight="1">
      <c r="H93" s="359" t="s">
        <v>923</v>
      </c>
      <c r="I93" s="351">
        <v>30</v>
      </c>
      <c r="J93" s="352"/>
      <c r="L93" s="351"/>
      <c r="N93" s="359"/>
      <c r="O93" s="351"/>
      <c r="P93" s="352"/>
      <c r="Q93" s="352"/>
      <c r="R93" s="352"/>
      <c r="S93" s="352"/>
      <c r="T93" s="352"/>
      <c r="U93" s="373" t="s">
        <v>924</v>
      </c>
      <c r="V93" s="374">
        <f>SUM(W90+S84)</f>
        <v>160456</v>
      </c>
      <c r="W93" s="352"/>
    </row>
    <row r="94" spans="8:23" ht="14.25" customHeight="1">
      <c r="H94" s="359" t="s">
        <v>925</v>
      </c>
      <c r="I94" s="351">
        <v>1160</v>
      </c>
      <c r="J94" s="352">
        <f>SUM(I88:I94)</f>
        <v>21372</v>
      </c>
      <c r="K94" s="183"/>
      <c r="L94" s="375"/>
      <c r="M94" s="376"/>
      <c r="N94" s="359"/>
      <c r="O94" s="351"/>
      <c r="P94" s="131"/>
      <c r="Q94" s="376"/>
      <c r="R94" s="376"/>
      <c r="S94" s="376"/>
      <c r="T94" s="376"/>
      <c r="U94" s="183"/>
      <c r="V94" s="375"/>
      <c r="W94" s="376"/>
    </row>
    <row r="95" spans="8:23" ht="14.25" customHeight="1">
      <c r="H95" s="183"/>
      <c r="I95" s="375"/>
      <c r="J95" s="376"/>
      <c r="K95" s="357" t="s">
        <v>926</v>
      </c>
      <c r="L95" s="351">
        <v>2306</v>
      </c>
      <c r="M95" s="352"/>
      <c r="N95" s="183"/>
      <c r="O95" s="375"/>
      <c r="P95" s="376"/>
      <c r="Q95" s="376"/>
      <c r="R95" s="376"/>
      <c r="S95" s="376"/>
      <c r="T95" s="376"/>
      <c r="U95" s="183"/>
      <c r="V95" s="375"/>
      <c r="W95" s="376"/>
    </row>
    <row r="96" spans="8:23" ht="14.25" customHeight="1">
      <c r="K96" s="359" t="s">
        <v>927</v>
      </c>
      <c r="L96" s="351">
        <v>161</v>
      </c>
      <c r="M96" s="352">
        <f>SUM(L95:L96)</f>
        <v>2467</v>
      </c>
      <c r="Q96" s="376"/>
      <c r="R96" s="376"/>
      <c r="S96" s="376"/>
      <c r="T96" s="376"/>
      <c r="U96" s="183"/>
      <c r="V96" s="375"/>
      <c r="W96" s="376"/>
    </row>
    <row r="355" spans="21:21" ht="14.25" customHeight="1" outlineLevel="1">
      <c r="U355" s="376" t="e">
        <f>#REF!</f>
        <v>#REF!</v>
      </c>
    </row>
    <row r="356" spans="21:21" ht="14.25" customHeight="1" outlineLevel="1">
      <c r="U356" s="376" t="e">
        <f>#REF!</f>
        <v>#REF!</v>
      </c>
    </row>
    <row r="357" spans="21:21" ht="14.25" customHeight="1">
      <c r="U357" s="376" t="e">
        <f>SUM(U355:U356)</f>
        <v>#REF!</v>
      </c>
    </row>
  </sheetData>
  <conditionalFormatting sqref="B4:D50">
    <cfRule type="cellIs" dxfId="43" priority="1" operator="lessThan">
      <formula>0</formula>
    </cfRule>
    <cfRule type="cellIs" dxfId="42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2897-E5D4-4599-8673-88BA06E88F66}">
  <sheetPr codeName="Sheet81"/>
  <dimension ref="A1:E53"/>
  <sheetViews>
    <sheetView zoomScaleNormal="100" workbookViewId="0">
      <pane ySplit="3" topLeftCell="A30" activePane="bottomLeft" state="frozen"/>
      <selection pane="bottomLeft" activeCell="A48" sqref="A48:A53"/>
      <selection activeCell="D58" sqref="D58"/>
    </sheetView>
  </sheetViews>
  <sheetFormatPr defaultColWidth="9.140625" defaultRowHeight="14.25" customHeight="1"/>
  <cols>
    <col min="1" max="1" width="21.42578125" customWidth="1"/>
    <col min="2" max="2" width="19.140625" customWidth="1"/>
    <col min="3" max="3" width="21" customWidth="1"/>
    <col min="4" max="4" width="22.28515625" style="102" customWidth="1"/>
    <col min="5" max="5" width="1.5703125" bestFit="1" customWidth="1"/>
    <col min="6" max="6" width="8.140625" bestFit="1" customWidth="1"/>
    <col min="7" max="7" width="21.5703125" bestFit="1" customWidth="1"/>
    <col min="8" max="8" width="11.5703125" customWidth="1"/>
    <col min="9" max="9" width="14.42578125" customWidth="1"/>
    <col min="10" max="10" width="14.7109375" customWidth="1"/>
    <col min="12" max="13" width="8.7109375" customWidth="1"/>
  </cols>
  <sheetData>
    <row r="1" spans="1:5" ht="16.5" customHeight="1">
      <c r="A1" s="1" t="s">
        <v>582</v>
      </c>
    </row>
    <row r="2" spans="1:5" ht="14.25" customHeight="1">
      <c r="A2" s="1"/>
    </row>
    <row r="3" spans="1:5" ht="30.75" customHeight="1">
      <c r="A3" s="346"/>
      <c r="B3" s="347" t="s">
        <v>583</v>
      </c>
      <c r="C3" s="348" t="s">
        <v>584</v>
      </c>
      <c r="D3" s="349" t="s">
        <v>585</v>
      </c>
      <c r="E3" s="347"/>
    </row>
    <row r="4" spans="1:5" ht="14.25" customHeight="1">
      <c r="A4" s="339" t="s">
        <v>109</v>
      </c>
      <c r="B4" s="339">
        <v>94</v>
      </c>
      <c r="C4" s="340">
        <v>26121</v>
      </c>
      <c r="D4" s="340">
        <v>46062</v>
      </c>
      <c r="E4" s="20"/>
    </row>
    <row r="5" spans="1:5" ht="14.25" customHeight="1">
      <c r="A5" s="339" t="s">
        <v>229</v>
      </c>
      <c r="B5" s="339">
        <v>52</v>
      </c>
      <c r="C5" s="340">
        <v>13905</v>
      </c>
      <c r="D5" s="340">
        <f>'Internet Public Access A-L  '!M82</f>
        <v>15409</v>
      </c>
      <c r="E5" s="20" t="s">
        <v>289</v>
      </c>
    </row>
    <row r="6" spans="1:5" ht="14.25" customHeight="1">
      <c r="A6" s="339" t="s">
        <v>112</v>
      </c>
      <c r="B6" s="339">
        <v>19</v>
      </c>
      <c r="C6" s="340">
        <v>11400</v>
      </c>
      <c r="D6" s="340">
        <v>3201</v>
      </c>
      <c r="E6" s="20"/>
    </row>
    <row r="7" spans="1:5" ht="14.25" customHeight="1">
      <c r="A7" s="339" t="s">
        <v>324</v>
      </c>
      <c r="B7" s="339">
        <v>57</v>
      </c>
      <c r="C7" s="340">
        <v>0</v>
      </c>
      <c r="D7" s="340">
        <f>'Internet Public Access A-L  '!W79</f>
        <v>10150</v>
      </c>
      <c r="E7" s="20" t="s">
        <v>289</v>
      </c>
    </row>
    <row r="8" spans="1:5" ht="14.25" customHeight="1">
      <c r="A8" s="339" t="s">
        <v>114</v>
      </c>
      <c r="B8" s="339">
        <v>14</v>
      </c>
      <c r="C8" s="340">
        <v>5023</v>
      </c>
      <c r="D8" s="340">
        <v>3290</v>
      </c>
      <c r="E8" s="20"/>
    </row>
    <row r="9" spans="1:5" ht="14.25" customHeight="1">
      <c r="A9" s="339" t="s">
        <v>116</v>
      </c>
      <c r="B9" s="339">
        <v>18</v>
      </c>
      <c r="C9" s="340">
        <v>3245</v>
      </c>
      <c r="D9" s="340">
        <v>66162</v>
      </c>
      <c r="E9" s="20"/>
    </row>
    <row r="10" spans="1:5" ht="14.25" customHeight="1">
      <c r="A10" s="339" t="s">
        <v>190</v>
      </c>
      <c r="B10" s="339">
        <v>4</v>
      </c>
      <c r="C10" s="339">
        <v>42</v>
      </c>
      <c r="D10" s="339">
        <v>55</v>
      </c>
      <c r="E10" s="20"/>
    </row>
    <row r="11" spans="1:5" ht="14.25" customHeight="1">
      <c r="A11" s="339" t="s">
        <v>119</v>
      </c>
      <c r="B11" s="339">
        <v>20</v>
      </c>
      <c r="C11" s="340">
        <v>3500</v>
      </c>
      <c r="D11" s="340">
        <v>2258</v>
      </c>
      <c r="E11" s="20"/>
    </row>
    <row r="12" spans="1:5" ht="14.25" customHeight="1">
      <c r="A12" s="339" t="s">
        <v>332</v>
      </c>
      <c r="B12" s="339">
        <v>7</v>
      </c>
      <c r="C12" s="340">
        <v>3197</v>
      </c>
      <c r="D12" s="340">
        <v>910</v>
      </c>
      <c r="E12" s="20"/>
    </row>
    <row r="13" spans="1:5" ht="14.25" customHeight="1">
      <c r="A13" s="339" t="s">
        <v>124</v>
      </c>
      <c r="B13" s="339">
        <v>111</v>
      </c>
      <c r="C13" s="340">
        <v>35714</v>
      </c>
      <c r="D13" s="340">
        <v>42376</v>
      </c>
      <c r="E13" s="20"/>
    </row>
    <row r="14" spans="1:5" ht="14.25" customHeight="1">
      <c r="A14" s="339" t="s">
        <v>125</v>
      </c>
      <c r="B14" s="339">
        <v>19</v>
      </c>
      <c r="C14" s="340">
        <v>6963</v>
      </c>
      <c r="D14" s="340">
        <v>32709</v>
      </c>
      <c r="E14" s="20"/>
    </row>
    <row r="15" spans="1:5" ht="14.25" customHeight="1">
      <c r="A15" s="339" t="s">
        <v>230</v>
      </c>
      <c r="B15" s="339">
        <v>21</v>
      </c>
      <c r="C15" s="340">
        <v>2415</v>
      </c>
      <c r="D15" s="340">
        <f>'Internet Public Access A-L  '!P26</f>
        <v>2308</v>
      </c>
      <c r="E15" s="20" t="s">
        <v>289</v>
      </c>
    </row>
    <row r="16" spans="1:5" ht="14.25" customHeight="1">
      <c r="A16" s="339" t="s">
        <v>126</v>
      </c>
      <c r="B16" s="339">
        <v>51</v>
      </c>
      <c r="C16" s="340">
        <v>23656</v>
      </c>
      <c r="D16" s="340">
        <v>91528</v>
      </c>
      <c r="E16" s="20"/>
    </row>
    <row r="17" spans="1:5" ht="14.25" customHeight="1">
      <c r="A17" s="339" t="s">
        <v>191</v>
      </c>
      <c r="B17" s="339">
        <v>3</v>
      </c>
      <c r="C17" s="340">
        <v>1525</v>
      </c>
      <c r="D17" s="340">
        <f>'Internet Public Access A-L  '!O28</f>
        <v>1564</v>
      </c>
      <c r="E17" s="26" t="s">
        <v>289</v>
      </c>
    </row>
    <row r="18" spans="1:5" ht="14.25" customHeight="1">
      <c r="A18" s="339" t="s">
        <v>129</v>
      </c>
      <c r="B18" s="339">
        <v>12</v>
      </c>
      <c r="C18" s="340">
        <v>2616</v>
      </c>
      <c r="D18" s="340">
        <v>3276</v>
      </c>
      <c r="E18" s="26"/>
    </row>
    <row r="19" spans="1:5" ht="14.25" customHeight="1">
      <c r="A19" s="339" t="s">
        <v>130</v>
      </c>
      <c r="B19" s="339">
        <v>66</v>
      </c>
      <c r="C19" s="340">
        <v>10431</v>
      </c>
      <c r="D19" s="339">
        <v>0</v>
      </c>
      <c r="E19" s="26"/>
    </row>
    <row r="20" spans="1:5" ht="14.25" customHeight="1">
      <c r="A20" s="339" t="s">
        <v>131</v>
      </c>
      <c r="B20" s="339">
        <v>59</v>
      </c>
      <c r="C20" s="339">
        <v>13867</v>
      </c>
      <c r="D20" s="340">
        <v>23201</v>
      </c>
      <c r="E20" s="20"/>
    </row>
    <row r="21" spans="1:5" ht="14.25" customHeight="1">
      <c r="A21" s="339" t="s">
        <v>132</v>
      </c>
      <c r="B21" s="339">
        <v>24</v>
      </c>
      <c r="C21" s="340">
        <v>8686</v>
      </c>
      <c r="D21" s="340">
        <f>'Internet Public Access A-L  '!P43</f>
        <v>7509</v>
      </c>
      <c r="E21" s="26" t="s">
        <v>289</v>
      </c>
    </row>
    <row r="22" spans="1:5" ht="14.25" customHeight="1">
      <c r="A22" s="339" t="s">
        <v>134</v>
      </c>
      <c r="B22" s="339">
        <v>13</v>
      </c>
      <c r="C22" s="340">
        <v>5532</v>
      </c>
      <c r="D22" s="340">
        <v>5233</v>
      </c>
      <c r="E22" s="20"/>
    </row>
    <row r="23" spans="1:5" ht="14.25" customHeight="1">
      <c r="A23" s="339" t="s">
        <v>135</v>
      </c>
      <c r="B23" s="339">
        <v>56</v>
      </c>
      <c r="C23" s="340">
        <v>23403</v>
      </c>
      <c r="D23" s="340">
        <f>'Internet Public Access A-L  '!P49</f>
        <v>158454</v>
      </c>
      <c r="E23" s="20" t="s">
        <v>289</v>
      </c>
    </row>
    <row r="24" spans="1:5" ht="14.25" customHeight="1">
      <c r="A24" s="339" t="s">
        <v>232</v>
      </c>
      <c r="B24" s="339">
        <v>59</v>
      </c>
      <c r="C24" s="340">
        <v>35068</v>
      </c>
      <c r="D24" s="340">
        <v>51106</v>
      </c>
      <c r="E24" s="20"/>
    </row>
    <row r="25" spans="1:5" ht="14.25" customHeight="1">
      <c r="A25" s="339" t="s">
        <v>233</v>
      </c>
      <c r="B25" s="339">
        <v>24</v>
      </c>
      <c r="C25" s="340">
        <v>6099</v>
      </c>
      <c r="D25" s="340">
        <v>8073</v>
      </c>
      <c r="E25" s="20"/>
    </row>
    <row r="26" spans="1:5" ht="14.25" customHeight="1">
      <c r="A26" s="339" t="s">
        <v>325</v>
      </c>
      <c r="B26" s="339">
        <v>99</v>
      </c>
      <c r="C26" s="340">
        <v>34050</v>
      </c>
      <c r="D26" s="340">
        <f>'Internet Public Access A-L  '!P85</f>
        <v>2762</v>
      </c>
      <c r="E26" s="20" t="s">
        <v>289</v>
      </c>
    </row>
    <row r="27" spans="1:5" ht="14.25" customHeight="1">
      <c r="A27" s="339" t="s">
        <v>137</v>
      </c>
      <c r="B27" s="339">
        <v>71</v>
      </c>
      <c r="C27" s="340">
        <v>17916</v>
      </c>
      <c r="D27" s="340">
        <v>59129</v>
      </c>
      <c r="E27" s="20"/>
    </row>
    <row r="28" spans="1:5" ht="14.25" customHeight="1">
      <c r="A28" s="339" t="s">
        <v>138</v>
      </c>
      <c r="B28" s="339">
        <v>20</v>
      </c>
      <c r="C28" s="340">
        <v>6791</v>
      </c>
      <c r="D28" s="340">
        <v>50557</v>
      </c>
      <c r="E28" s="20"/>
    </row>
    <row r="29" spans="1:5" ht="14.25" customHeight="1">
      <c r="A29" s="339" t="s">
        <v>139</v>
      </c>
      <c r="B29" s="339">
        <v>26</v>
      </c>
      <c r="C29" s="340">
        <v>16980</v>
      </c>
      <c r="D29" s="340">
        <f>'Internet Public Access A-L  '!S13</f>
        <v>37670</v>
      </c>
      <c r="E29" s="20" t="s">
        <v>289</v>
      </c>
    </row>
    <row r="30" spans="1:5" ht="14.25" customHeight="1">
      <c r="A30" s="339" t="s">
        <v>140</v>
      </c>
      <c r="B30" s="339">
        <v>14</v>
      </c>
      <c r="C30" s="340">
        <v>5342</v>
      </c>
      <c r="D30" s="340">
        <f>'Internet Public Access A-L  '!R15</f>
        <v>2642</v>
      </c>
      <c r="E30" s="20" t="s">
        <v>289</v>
      </c>
    </row>
    <row r="31" spans="1:5" ht="14.25" customHeight="1">
      <c r="A31" s="339" t="s">
        <v>142</v>
      </c>
      <c r="B31" s="339">
        <v>16</v>
      </c>
      <c r="C31" s="339">
        <v>0</v>
      </c>
      <c r="D31" s="340">
        <f>'Internet Public Access A-L  '!M96</f>
        <v>2467</v>
      </c>
      <c r="E31" s="20" t="s">
        <v>289</v>
      </c>
    </row>
    <row r="32" spans="1:5" ht="14.25" customHeight="1">
      <c r="A32" s="339" t="s">
        <v>144</v>
      </c>
      <c r="B32" s="339">
        <v>6</v>
      </c>
      <c r="C32" s="340">
        <v>3549</v>
      </c>
      <c r="D32" s="340">
        <f>'Internet Public Access A-L  '!S20</f>
        <v>7709</v>
      </c>
      <c r="E32" s="20" t="s">
        <v>289</v>
      </c>
    </row>
    <row r="33" spans="1:5" ht="14.25" customHeight="1">
      <c r="A33" s="339" t="s">
        <v>145</v>
      </c>
      <c r="B33" s="339">
        <v>33</v>
      </c>
      <c r="C33" s="340">
        <v>20423</v>
      </c>
      <c r="D33" s="339">
        <v>33627</v>
      </c>
      <c r="E33" s="20"/>
    </row>
    <row r="34" spans="1:5" ht="14.25" customHeight="1">
      <c r="A34" s="339" t="s">
        <v>326</v>
      </c>
      <c r="B34" s="339">
        <v>170</v>
      </c>
      <c r="C34" s="340">
        <v>35351</v>
      </c>
      <c r="D34" s="340">
        <v>127653</v>
      </c>
      <c r="E34" s="20"/>
    </row>
    <row r="35" spans="1:5" ht="14.25" customHeight="1">
      <c r="A35" s="339" t="s">
        <v>150</v>
      </c>
      <c r="B35" s="339">
        <v>8</v>
      </c>
      <c r="C35" s="340">
        <v>1666</v>
      </c>
      <c r="D35" s="339">
        <v>0</v>
      </c>
      <c r="E35" s="20"/>
    </row>
    <row r="36" spans="1:5" ht="14.25" customHeight="1">
      <c r="A36" s="339" t="s">
        <v>236</v>
      </c>
      <c r="B36" s="339">
        <v>25</v>
      </c>
      <c r="C36" s="340">
        <v>1537</v>
      </c>
      <c r="D36" s="339">
        <v>0</v>
      </c>
      <c r="E36" s="26"/>
    </row>
    <row r="37" spans="1:5" ht="14.25" customHeight="1">
      <c r="A37" s="339" t="s">
        <v>153</v>
      </c>
      <c r="B37" s="339">
        <v>20</v>
      </c>
      <c r="C37" s="340">
        <v>1566</v>
      </c>
      <c r="D37" s="340">
        <v>4566</v>
      </c>
      <c r="E37" s="20"/>
    </row>
    <row r="38" spans="1:5" ht="14.25" customHeight="1">
      <c r="A38" s="339" t="s">
        <v>160</v>
      </c>
      <c r="B38" s="339">
        <v>24</v>
      </c>
      <c r="C38" s="340">
        <v>7820</v>
      </c>
      <c r="D38" s="340">
        <v>28720</v>
      </c>
      <c r="E38" s="20"/>
    </row>
    <row r="39" spans="1:5" ht="14.25" customHeight="1">
      <c r="A39" s="339" t="s">
        <v>162</v>
      </c>
      <c r="B39" s="339">
        <v>8</v>
      </c>
      <c r="C39" s="340">
        <v>654</v>
      </c>
      <c r="D39" s="340">
        <v>1665</v>
      </c>
      <c r="E39" s="26"/>
    </row>
    <row r="40" spans="1:5" ht="14.25" customHeight="1">
      <c r="A40" s="339" t="s">
        <v>237</v>
      </c>
      <c r="B40" s="339">
        <v>54</v>
      </c>
      <c r="C40" s="340">
        <v>8790</v>
      </c>
      <c r="D40" s="340">
        <f>'Internet Public Access A-L  '!S59</f>
        <v>9689</v>
      </c>
      <c r="E40" s="20" t="s">
        <v>289</v>
      </c>
    </row>
    <row r="41" spans="1:5" ht="14.25" customHeight="1">
      <c r="A41" s="339" t="s">
        <v>163</v>
      </c>
      <c r="B41" s="339">
        <v>79</v>
      </c>
      <c r="C41" s="340">
        <v>10071</v>
      </c>
      <c r="D41" s="340">
        <v>156879</v>
      </c>
      <c r="E41" s="20"/>
    </row>
    <row r="42" spans="1:5" ht="14.25" customHeight="1">
      <c r="A42" s="339" t="s">
        <v>164</v>
      </c>
      <c r="B42" s="339">
        <v>21</v>
      </c>
      <c r="C42" s="340">
        <v>2293</v>
      </c>
      <c r="D42" s="340">
        <v>4531</v>
      </c>
      <c r="E42" s="20"/>
    </row>
    <row r="43" spans="1:5" ht="14.25" customHeight="1">
      <c r="A43" s="339" t="s">
        <v>192</v>
      </c>
      <c r="B43" s="339">
        <v>25</v>
      </c>
      <c r="C43" s="340">
        <v>945</v>
      </c>
      <c r="D43" s="340">
        <v>6748</v>
      </c>
      <c r="E43" s="26"/>
    </row>
    <row r="44" spans="1:5" ht="14.25" customHeight="1">
      <c r="A44" s="339" t="s">
        <v>166</v>
      </c>
      <c r="B44" s="339">
        <v>94</v>
      </c>
      <c r="C44" s="340">
        <v>19500</v>
      </c>
      <c r="D44" s="340">
        <v>28541</v>
      </c>
      <c r="E44" s="20"/>
    </row>
    <row r="45" spans="1:5" ht="14.25" customHeight="1">
      <c r="A45" s="339" t="s">
        <v>167</v>
      </c>
      <c r="B45" s="339">
        <v>53</v>
      </c>
      <c r="C45" s="340">
        <v>10965</v>
      </c>
      <c r="D45" s="340">
        <v>116619</v>
      </c>
      <c r="E45" s="20"/>
    </row>
    <row r="46" spans="1:5" ht="14.25" customHeight="1">
      <c r="A46" s="339" t="s">
        <v>193</v>
      </c>
      <c r="B46" s="339">
        <v>9</v>
      </c>
      <c r="C46" s="339">
        <v>1404</v>
      </c>
      <c r="D46" s="339">
        <v>0</v>
      </c>
      <c r="E46" s="26"/>
    </row>
    <row r="47" spans="1:5" ht="14.25" customHeight="1">
      <c r="A47" s="136"/>
      <c r="B47" s="295"/>
      <c r="C47" s="295"/>
      <c r="D47" s="377"/>
      <c r="E47" s="378"/>
    </row>
    <row r="48" spans="1:5" ht="14.25" customHeight="1">
      <c r="A48" s="17" t="s">
        <v>11</v>
      </c>
      <c r="B48" s="23">
        <f>MEDIAN(B4:B46,'Internet Public Access A-L  '!B4:B50)</f>
        <v>22</v>
      </c>
      <c r="C48" s="23">
        <f>MEDIAN(C4:C46,'Internet Public Access A-L  '!C4:C50)</f>
        <v>6350</v>
      </c>
      <c r="D48" s="23">
        <f>MEDIAN(D4:D46,'Internet Public Access A-L  '!D4:D50)</f>
        <v>7891</v>
      </c>
      <c r="E48" s="23"/>
    </row>
    <row r="49" spans="1:5" ht="14.25" customHeight="1">
      <c r="A49" s="17" t="s">
        <v>10</v>
      </c>
      <c r="B49" s="23">
        <f>AVERAGE(B4:B46,'Internet Public Access A-L  '!B4:B50)</f>
        <v>36.477777777777774</v>
      </c>
      <c r="C49" s="23">
        <f>AVERAGE(C4:C46,'Internet Public Access A-L  '!C4:C50)</f>
        <v>10277.233333333334</v>
      </c>
      <c r="D49" s="23">
        <f>AVERAGE(D4:D46,'Internet Public Access A-L  '!D4:D50)</f>
        <v>41065.288888888892</v>
      </c>
      <c r="E49" s="23"/>
    </row>
    <row r="50" spans="1:5" ht="14.25" customHeight="1">
      <c r="A50" s="17" t="s">
        <v>239</v>
      </c>
      <c r="B50" s="23">
        <f>SUM(B4:B46,'Internet Public Access A-L  '!B4:B50)</f>
        <v>3283</v>
      </c>
      <c r="C50" s="23">
        <f>SUM(C4:C46,'Internet Public Access A-L  '!C4:C50)</f>
        <v>924951</v>
      </c>
      <c r="D50" s="23">
        <f>SUM(D4:D46,'Internet Public Access A-L  '!D4:D50)</f>
        <v>3695876</v>
      </c>
      <c r="E50" s="23"/>
    </row>
    <row r="52" spans="1:5" ht="14.25" customHeight="1">
      <c r="A52" s="29" t="s">
        <v>928</v>
      </c>
      <c r="D52" s="379"/>
    </row>
    <row r="53" spans="1:5" ht="14.25" customHeight="1">
      <c r="A53" s="29" t="s">
        <v>929</v>
      </c>
      <c r="D53" s="379"/>
    </row>
  </sheetData>
  <conditionalFormatting sqref="B4:D46">
    <cfRule type="cellIs" dxfId="41" priority="1" operator="lessThan">
      <formula>0</formula>
    </cfRule>
    <cfRule type="cellIs" dxfId="40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3A8C-45F9-4210-98E7-DA5D804823A3}">
  <dimension ref="A1:C96"/>
  <sheetViews>
    <sheetView zoomScaleNormal="100" workbookViewId="0">
      <pane ySplit="4" topLeftCell="A73" activePane="bottomLeft" state="frozen"/>
      <selection pane="bottomLeft" activeCell="D100" sqref="D100"/>
      <selection activeCell="D58" sqref="D58"/>
    </sheetView>
  </sheetViews>
  <sheetFormatPr defaultColWidth="8.85546875" defaultRowHeight="14.25" customHeight="1"/>
  <cols>
    <col min="1" max="1" width="22.5703125" customWidth="1"/>
    <col min="2" max="2" width="26" style="175" customWidth="1"/>
    <col min="3" max="3" width="28.42578125" style="46" customWidth="1"/>
    <col min="4" max="4" width="19.140625" bestFit="1" customWidth="1"/>
    <col min="5" max="5" width="20.42578125" bestFit="1" customWidth="1"/>
    <col min="6" max="6" width="22.85546875" bestFit="1" customWidth="1"/>
    <col min="7" max="7" width="35.5703125" bestFit="1" customWidth="1"/>
    <col min="9" max="9" width="21.5703125" bestFit="1" customWidth="1"/>
    <col min="10" max="10" width="20.42578125" bestFit="1" customWidth="1"/>
    <col min="11" max="11" width="32.5703125" customWidth="1"/>
  </cols>
  <sheetData>
    <row r="1" spans="1:3" ht="16.5" customHeight="1">
      <c r="A1" s="1" t="s">
        <v>930</v>
      </c>
      <c r="B1" s="204"/>
      <c r="C1" s="53"/>
    </row>
    <row r="2" spans="1:3" ht="14.25" customHeight="1">
      <c r="A2" s="14" t="s">
        <v>931</v>
      </c>
      <c r="B2" s="204"/>
      <c r="C2" s="53"/>
    </row>
    <row r="3" spans="1:3" ht="14.25" customHeight="1">
      <c r="A3" s="14"/>
      <c r="B3" s="204"/>
      <c r="C3" s="53"/>
    </row>
    <row r="4" spans="1:3" ht="14.25" customHeight="1">
      <c r="A4" s="14"/>
      <c r="B4" s="16" t="s">
        <v>932</v>
      </c>
      <c r="C4" s="45" t="s">
        <v>933</v>
      </c>
    </row>
    <row r="5" spans="1:3" ht="14.25" customHeight="1">
      <c r="A5" s="339" t="s">
        <v>321</v>
      </c>
      <c r="B5" s="340">
        <v>26672</v>
      </c>
      <c r="C5" s="340">
        <v>24559</v>
      </c>
    </row>
    <row r="6" spans="1:3" ht="14.25" customHeight="1">
      <c r="A6" s="339" t="s">
        <v>185</v>
      </c>
      <c r="B6" s="339">
        <v>0</v>
      </c>
      <c r="C6" s="339">
        <v>0</v>
      </c>
    </row>
    <row r="7" spans="1:3" ht="14.25" customHeight="1">
      <c r="A7" s="339" t="s">
        <v>29</v>
      </c>
      <c r="B7" s="339">
        <v>160</v>
      </c>
      <c r="C7" s="339">
        <v>213</v>
      </c>
    </row>
    <row r="8" spans="1:3" ht="14.25" customHeight="1">
      <c r="A8" s="339" t="s">
        <v>30</v>
      </c>
      <c r="B8" s="340">
        <v>10816</v>
      </c>
      <c r="C8" s="340">
        <v>10153</v>
      </c>
    </row>
    <row r="9" spans="1:3" ht="14.25" customHeight="1">
      <c r="A9" s="339" t="s">
        <v>32</v>
      </c>
      <c r="B9" s="340">
        <v>19563</v>
      </c>
      <c r="C9" s="340">
        <v>43303</v>
      </c>
    </row>
    <row r="10" spans="1:3" ht="14.25" customHeight="1">
      <c r="A10" s="339" t="s">
        <v>33</v>
      </c>
      <c r="B10" s="340">
        <v>11264</v>
      </c>
      <c r="C10" s="340">
        <v>11946</v>
      </c>
    </row>
    <row r="11" spans="1:3" ht="14.25" customHeight="1">
      <c r="A11" s="339" t="s">
        <v>37</v>
      </c>
      <c r="B11" s="339">
        <v>2133</v>
      </c>
      <c r="C11" s="340">
        <v>2137</v>
      </c>
    </row>
    <row r="12" spans="1:3" ht="14.25" customHeight="1">
      <c r="A12" s="339" t="s">
        <v>215</v>
      </c>
      <c r="B12" s="340">
        <v>942</v>
      </c>
      <c r="C12" s="340">
        <v>1273</v>
      </c>
    </row>
    <row r="13" spans="1:3" ht="14.25" customHeight="1">
      <c r="A13" s="339" t="s">
        <v>38</v>
      </c>
      <c r="B13" s="339">
        <v>31850</v>
      </c>
      <c r="C13" s="339">
        <v>62725</v>
      </c>
    </row>
    <row r="14" spans="1:3" ht="14.25" customHeight="1">
      <c r="A14" s="339" t="s">
        <v>42</v>
      </c>
      <c r="B14" s="340">
        <v>14326</v>
      </c>
      <c r="C14" s="340">
        <v>24245</v>
      </c>
    </row>
    <row r="15" spans="1:3" ht="14.25" customHeight="1">
      <c r="A15" s="339" t="s">
        <v>44</v>
      </c>
      <c r="B15" s="339">
        <v>748</v>
      </c>
      <c r="C15" s="339">
        <v>945</v>
      </c>
    </row>
    <row r="16" spans="1:3" ht="14.25" customHeight="1">
      <c r="A16" s="339" t="s">
        <v>47</v>
      </c>
      <c r="B16" s="340">
        <v>10287</v>
      </c>
      <c r="C16" s="339">
        <v>0</v>
      </c>
    </row>
    <row r="17" spans="1:3" ht="14.25" customHeight="1">
      <c r="A17" s="339" t="s">
        <v>49</v>
      </c>
      <c r="B17" s="340">
        <v>12038</v>
      </c>
      <c r="C17" s="340">
        <v>16497</v>
      </c>
    </row>
    <row r="18" spans="1:3" ht="14.25" customHeight="1">
      <c r="A18" s="339" t="s">
        <v>52</v>
      </c>
      <c r="B18" s="340">
        <v>7660</v>
      </c>
      <c r="C18" s="339">
        <v>0</v>
      </c>
    </row>
    <row r="19" spans="1:3" ht="14.25" customHeight="1">
      <c r="A19" s="339" t="s">
        <v>54</v>
      </c>
      <c r="B19" s="340">
        <v>21098</v>
      </c>
      <c r="C19" s="340">
        <v>29190</v>
      </c>
    </row>
    <row r="20" spans="1:3" ht="14.25" customHeight="1">
      <c r="A20" s="339" t="s">
        <v>56</v>
      </c>
      <c r="B20" s="340">
        <v>6833</v>
      </c>
      <c r="C20" s="340">
        <v>24940</v>
      </c>
    </row>
    <row r="21" spans="1:3" ht="14.25" customHeight="1">
      <c r="A21" s="339" t="s">
        <v>57</v>
      </c>
      <c r="B21" s="340">
        <v>13728</v>
      </c>
      <c r="C21" s="340">
        <v>28152</v>
      </c>
    </row>
    <row r="22" spans="1:3" ht="14.25" customHeight="1">
      <c r="A22" s="339" t="s">
        <v>59</v>
      </c>
      <c r="B22" s="340">
        <v>46875</v>
      </c>
      <c r="C22" s="340">
        <v>57525</v>
      </c>
    </row>
    <row r="23" spans="1:3" ht="14.25" customHeight="1">
      <c r="A23" s="339" t="s">
        <v>322</v>
      </c>
      <c r="B23" s="340">
        <v>41002</v>
      </c>
      <c r="C23" s="340">
        <v>31304</v>
      </c>
    </row>
    <row r="24" spans="1:3" ht="14.25" customHeight="1">
      <c r="A24" s="339" t="s">
        <v>222</v>
      </c>
      <c r="B24" s="339">
        <v>27879</v>
      </c>
      <c r="C24" s="339">
        <v>11958</v>
      </c>
    </row>
    <row r="25" spans="1:3" ht="14.25" customHeight="1">
      <c r="A25" s="339" t="s">
        <v>60</v>
      </c>
      <c r="B25" s="340">
        <v>25039</v>
      </c>
      <c r="C25" s="339">
        <v>0</v>
      </c>
    </row>
    <row r="26" spans="1:3" ht="14.25" customHeight="1">
      <c r="A26" s="339" t="s">
        <v>323</v>
      </c>
      <c r="B26" s="340">
        <v>38594</v>
      </c>
      <c r="C26" s="340">
        <v>57068</v>
      </c>
    </row>
    <row r="27" spans="1:3" ht="14.25" customHeight="1">
      <c r="A27" s="339" t="s">
        <v>63</v>
      </c>
      <c r="B27" s="340">
        <v>5824</v>
      </c>
      <c r="C27" s="340">
        <v>4940</v>
      </c>
    </row>
    <row r="28" spans="1:3" ht="14.25" customHeight="1">
      <c r="A28" s="339" t="s">
        <v>65</v>
      </c>
      <c r="B28" s="340">
        <v>11726</v>
      </c>
      <c r="C28" s="340">
        <v>37492</v>
      </c>
    </row>
    <row r="29" spans="1:3" ht="14.25" customHeight="1">
      <c r="A29" s="339" t="s">
        <v>70</v>
      </c>
      <c r="B29" s="340">
        <v>2101</v>
      </c>
      <c r="C29" s="340">
        <v>4126</v>
      </c>
    </row>
    <row r="30" spans="1:3" ht="14.25" customHeight="1">
      <c r="A30" s="339" t="s">
        <v>74</v>
      </c>
      <c r="B30" s="340">
        <v>68</v>
      </c>
      <c r="C30" s="340">
        <v>62</v>
      </c>
    </row>
    <row r="31" spans="1:3" ht="14.25" customHeight="1">
      <c r="A31" s="339" t="s">
        <v>75</v>
      </c>
      <c r="B31" s="340">
        <v>18906</v>
      </c>
      <c r="C31" s="340">
        <v>20228</v>
      </c>
    </row>
    <row r="32" spans="1:3" ht="14.25" customHeight="1">
      <c r="A32" s="339" t="s">
        <v>76</v>
      </c>
      <c r="B32" s="340">
        <v>18837</v>
      </c>
      <c r="C32" s="340">
        <v>66170</v>
      </c>
    </row>
    <row r="33" spans="1:3" ht="14.25" customHeight="1">
      <c r="A33" s="339" t="s">
        <v>79</v>
      </c>
      <c r="B33" s="340">
        <v>8505</v>
      </c>
      <c r="C33" s="340">
        <v>29615</v>
      </c>
    </row>
    <row r="34" spans="1:3" ht="14.25" customHeight="1">
      <c r="A34" s="339" t="s">
        <v>187</v>
      </c>
      <c r="B34" s="339">
        <v>240</v>
      </c>
      <c r="C34" s="339">
        <v>398</v>
      </c>
    </row>
    <row r="35" spans="1:3" ht="14.25" customHeight="1">
      <c r="A35" s="339" t="s">
        <v>82</v>
      </c>
      <c r="B35" s="340">
        <v>5579</v>
      </c>
      <c r="C35" s="340">
        <v>15232</v>
      </c>
    </row>
    <row r="36" spans="1:3" ht="14.25" customHeight="1">
      <c r="A36" s="339" t="s">
        <v>226</v>
      </c>
      <c r="B36" s="339">
        <v>273</v>
      </c>
      <c r="C36" s="339">
        <v>90</v>
      </c>
    </row>
    <row r="37" spans="1:3" ht="14.25" customHeight="1">
      <c r="A37" s="339" t="s">
        <v>85</v>
      </c>
      <c r="B37" s="340">
        <v>1903</v>
      </c>
      <c r="C37" s="340">
        <v>6671</v>
      </c>
    </row>
    <row r="38" spans="1:3" ht="14.25" customHeight="1">
      <c r="A38" s="339" t="s">
        <v>88</v>
      </c>
      <c r="B38" s="340">
        <v>12142</v>
      </c>
      <c r="C38" s="340">
        <v>18096</v>
      </c>
    </row>
    <row r="39" spans="1:3" ht="14.25" customHeight="1">
      <c r="A39" s="339" t="s">
        <v>227</v>
      </c>
      <c r="B39" s="340">
        <v>22776</v>
      </c>
      <c r="C39" s="340">
        <v>42085</v>
      </c>
    </row>
    <row r="40" spans="1:3" ht="14.25" customHeight="1">
      <c r="A40" s="339" t="s">
        <v>91</v>
      </c>
      <c r="B40" s="340">
        <v>16848</v>
      </c>
      <c r="C40" s="339">
        <v>0</v>
      </c>
    </row>
    <row r="41" spans="1:3" ht="14.25" customHeight="1">
      <c r="A41" s="339" t="s">
        <v>92</v>
      </c>
      <c r="B41" s="340">
        <v>12950</v>
      </c>
      <c r="C41" s="340">
        <v>35812</v>
      </c>
    </row>
    <row r="42" spans="1:3" ht="14.25" customHeight="1">
      <c r="A42" s="339" t="s">
        <v>189</v>
      </c>
      <c r="B42" s="340">
        <v>117740</v>
      </c>
      <c r="C42" s="339">
        <v>117740</v>
      </c>
    </row>
    <row r="43" spans="1:3" ht="14.25" customHeight="1">
      <c r="A43" s="339" t="s">
        <v>96</v>
      </c>
      <c r="B43" s="340">
        <v>6968</v>
      </c>
      <c r="C43" s="340">
        <v>16471</v>
      </c>
    </row>
    <row r="44" spans="1:3" ht="14.25" customHeight="1">
      <c r="A44" s="339" t="s">
        <v>98</v>
      </c>
      <c r="B44" s="340">
        <v>17352</v>
      </c>
      <c r="C44" s="340">
        <v>14880</v>
      </c>
    </row>
    <row r="45" spans="1:3" ht="14.25" customHeight="1">
      <c r="A45" s="339" t="s">
        <v>99</v>
      </c>
      <c r="B45" s="340">
        <v>9000</v>
      </c>
      <c r="C45" s="339">
        <v>67250</v>
      </c>
    </row>
    <row r="46" spans="1:3" ht="14.25" customHeight="1">
      <c r="A46" s="339" t="s">
        <v>228</v>
      </c>
      <c r="B46" s="340">
        <v>17212</v>
      </c>
      <c r="C46" s="340">
        <v>20556</v>
      </c>
    </row>
    <row r="47" spans="1:3" ht="14.25" customHeight="1">
      <c r="A47" s="339" t="s">
        <v>102</v>
      </c>
      <c r="B47" s="340">
        <v>2217</v>
      </c>
      <c r="C47" s="340">
        <v>3266</v>
      </c>
    </row>
    <row r="48" spans="1:3" ht="14.25" customHeight="1">
      <c r="A48" s="339" t="s">
        <v>104</v>
      </c>
      <c r="B48" s="340">
        <v>34020</v>
      </c>
      <c r="C48" s="340">
        <v>51912</v>
      </c>
    </row>
    <row r="49" spans="1:3" ht="14.25" customHeight="1">
      <c r="A49" s="339" t="s">
        <v>105</v>
      </c>
      <c r="B49" s="340">
        <v>14348</v>
      </c>
      <c r="C49" s="339">
        <v>0</v>
      </c>
    </row>
    <row r="50" spans="1:3" ht="14.25" customHeight="1">
      <c r="A50" s="339" t="s">
        <v>106</v>
      </c>
      <c r="B50" s="340">
        <v>0</v>
      </c>
      <c r="C50" s="340">
        <v>0</v>
      </c>
    </row>
    <row r="51" spans="1:3" ht="14.25" customHeight="1">
      <c r="A51" s="339" t="s">
        <v>108</v>
      </c>
      <c r="B51" s="340">
        <v>9587</v>
      </c>
      <c r="C51" s="340">
        <v>14614</v>
      </c>
    </row>
    <row r="52" spans="1:3" ht="14.25" customHeight="1">
      <c r="A52" s="339" t="s">
        <v>109</v>
      </c>
      <c r="B52" s="340">
        <v>54708</v>
      </c>
      <c r="C52" s="340">
        <v>58920</v>
      </c>
    </row>
    <row r="53" spans="1:3" ht="14.25" customHeight="1">
      <c r="A53" s="339" t="s">
        <v>229</v>
      </c>
      <c r="B53" s="340">
        <v>10656</v>
      </c>
      <c r="C53" s="340">
        <v>11210</v>
      </c>
    </row>
    <row r="54" spans="1:3" ht="14.25" customHeight="1">
      <c r="A54" s="339" t="s">
        <v>112</v>
      </c>
      <c r="B54" s="340">
        <v>0</v>
      </c>
      <c r="C54" s="340">
        <v>0</v>
      </c>
    </row>
    <row r="55" spans="1:3" ht="14.25" customHeight="1">
      <c r="A55" s="339" t="s">
        <v>324</v>
      </c>
      <c r="B55" s="340">
        <v>12597</v>
      </c>
      <c r="C55" s="340">
        <v>202198</v>
      </c>
    </row>
    <row r="56" spans="1:3" ht="14.25" customHeight="1">
      <c r="A56" s="339" t="s">
        <v>114</v>
      </c>
      <c r="B56" s="339">
        <v>0</v>
      </c>
      <c r="C56" s="339">
        <v>0</v>
      </c>
    </row>
    <row r="57" spans="1:3" ht="14.25" customHeight="1">
      <c r="A57" s="339" t="s">
        <v>116</v>
      </c>
      <c r="B57" s="340">
        <v>14082</v>
      </c>
      <c r="C57" s="340">
        <v>6325</v>
      </c>
    </row>
    <row r="58" spans="1:3" ht="14.25" customHeight="1">
      <c r="A58" s="339" t="s">
        <v>190</v>
      </c>
      <c r="B58" s="340">
        <v>1798</v>
      </c>
      <c r="C58" s="339">
        <v>0</v>
      </c>
    </row>
    <row r="59" spans="1:3" ht="14.25" customHeight="1">
      <c r="A59" s="339" t="s">
        <v>332</v>
      </c>
      <c r="B59" s="340">
        <v>8088</v>
      </c>
      <c r="C59" s="340">
        <v>7080</v>
      </c>
    </row>
    <row r="60" spans="1:3" ht="14.25" customHeight="1">
      <c r="A60" s="339" t="s">
        <v>124</v>
      </c>
      <c r="B60" s="340">
        <v>179296</v>
      </c>
      <c r="C60" s="339">
        <v>0</v>
      </c>
    </row>
    <row r="61" spans="1:3" ht="14.25" customHeight="1">
      <c r="A61" s="339" t="s">
        <v>125</v>
      </c>
      <c r="B61" s="340">
        <v>7858</v>
      </c>
      <c r="C61" s="340">
        <v>8514</v>
      </c>
    </row>
    <row r="62" spans="1:3" ht="14.25" customHeight="1">
      <c r="A62" s="339" t="s">
        <v>230</v>
      </c>
      <c r="B62" s="339">
        <v>396</v>
      </c>
      <c r="C62" s="339">
        <v>0</v>
      </c>
    </row>
    <row r="63" spans="1:3" ht="14.25" customHeight="1">
      <c r="A63" s="339" t="s">
        <v>126</v>
      </c>
      <c r="B63" s="340">
        <v>28969</v>
      </c>
      <c r="C63" s="340">
        <v>61404</v>
      </c>
    </row>
    <row r="64" spans="1:3" ht="14.25" customHeight="1">
      <c r="A64" s="339" t="s">
        <v>191</v>
      </c>
      <c r="B64" s="339">
        <v>193</v>
      </c>
      <c r="C64" s="339">
        <v>580</v>
      </c>
    </row>
    <row r="65" spans="1:3" ht="14.25" customHeight="1">
      <c r="A65" s="339" t="s">
        <v>119</v>
      </c>
      <c r="B65" s="340">
        <v>9481</v>
      </c>
      <c r="C65" s="340">
        <v>36171</v>
      </c>
    </row>
    <row r="66" spans="1:3" ht="14.25" customHeight="1">
      <c r="A66" s="339" t="s">
        <v>129</v>
      </c>
      <c r="B66" s="340">
        <v>1521</v>
      </c>
      <c r="C66" s="340">
        <v>4652</v>
      </c>
    </row>
    <row r="67" spans="1:3" ht="14.25" customHeight="1">
      <c r="A67" s="339" t="s">
        <v>130</v>
      </c>
      <c r="B67" s="340">
        <v>60973</v>
      </c>
      <c r="C67" s="340">
        <v>93507</v>
      </c>
    </row>
    <row r="68" spans="1:3" ht="14.25" customHeight="1">
      <c r="A68" s="339" t="s">
        <v>131</v>
      </c>
      <c r="B68" s="340">
        <v>10634</v>
      </c>
      <c r="C68" s="340">
        <v>26117</v>
      </c>
    </row>
    <row r="69" spans="1:3" ht="14.25" customHeight="1">
      <c r="A69" s="339" t="s">
        <v>132</v>
      </c>
      <c r="B69" s="340">
        <v>91728</v>
      </c>
      <c r="C69" s="340">
        <v>29848</v>
      </c>
    </row>
    <row r="70" spans="1:3" ht="14.25" customHeight="1">
      <c r="A70" s="339" t="s">
        <v>134</v>
      </c>
      <c r="B70" s="340">
        <v>8625</v>
      </c>
      <c r="C70" s="339">
        <v>0</v>
      </c>
    </row>
    <row r="71" spans="1:3" ht="14.25" customHeight="1">
      <c r="A71" s="339" t="s">
        <v>135</v>
      </c>
      <c r="B71" s="340">
        <v>17766</v>
      </c>
      <c r="C71" s="340">
        <v>23456</v>
      </c>
    </row>
    <row r="72" spans="1:3" ht="14.25" customHeight="1">
      <c r="A72" s="339" t="s">
        <v>232</v>
      </c>
      <c r="B72" s="340">
        <v>119548</v>
      </c>
      <c r="C72" s="340">
        <v>99056</v>
      </c>
    </row>
    <row r="73" spans="1:3" ht="14.25" customHeight="1">
      <c r="A73" s="339" t="s">
        <v>233</v>
      </c>
      <c r="B73" s="340">
        <v>18235</v>
      </c>
      <c r="C73" s="340">
        <v>26763</v>
      </c>
    </row>
    <row r="74" spans="1:3" ht="14.25" customHeight="1">
      <c r="A74" s="339" t="s">
        <v>325</v>
      </c>
      <c r="B74" s="340">
        <v>65379</v>
      </c>
      <c r="C74" s="340">
        <v>86479</v>
      </c>
    </row>
    <row r="75" spans="1:3" ht="14.25" customHeight="1">
      <c r="A75" s="339" t="s">
        <v>137</v>
      </c>
      <c r="B75" s="340">
        <v>17420</v>
      </c>
      <c r="C75" s="340">
        <v>80964</v>
      </c>
    </row>
    <row r="76" spans="1:3" ht="14.25" customHeight="1">
      <c r="A76" s="339" t="s">
        <v>138</v>
      </c>
      <c r="B76" s="340">
        <v>34050</v>
      </c>
      <c r="C76" s="340">
        <v>47246</v>
      </c>
    </row>
    <row r="77" spans="1:3" ht="14.25" customHeight="1">
      <c r="A77" s="339" t="s">
        <v>139</v>
      </c>
      <c r="B77" s="340">
        <v>30971</v>
      </c>
      <c r="C77" s="339">
        <v>0</v>
      </c>
    </row>
    <row r="78" spans="1:3" ht="14.25" customHeight="1">
      <c r="A78" s="339" t="s">
        <v>140</v>
      </c>
      <c r="B78" s="340">
        <v>2808</v>
      </c>
      <c r="C78" s="340">
        <v>3978</v>
      </c>
    </row>
    <row r="79" spans="1:3" ht="14.25" customHeight="1">
      <c r="A79" s="339" t="s">
        <v>142</v>
      </c>
      <c r="B79" s="339">
        <v>0</v>
      </c>
      <c r="C79" s="339">
        <v>0</v>
      </c>
    </row>
    <row r="80" spans="1:3" ht="14.25" customHeight="1">
      <c r="A80" s="339" t="s">
        <v>144</v>
      </c>
      <c r="B80" s="339">
        <v>0</v>
      </c>
      <c r="C80" s="339">
        <v>0</v>
      </c>
    </row>
    <row r="81" spans="1:3" ht="14.25" customHeight="1">
      <c r="A81" s="339" t="s">
        <v>145</v>
      </c>
      <c r="B81" s="340">
        <v>28171</v>
      </c>
      <c r="C81" s="340">
        <v>73164</v>
      </c>
    </row>
    <row r="82" spans="1:3" ht="14.25" customHeight="1">
      <c r="A82" s="339" t="s">
        <v>326</v>
      </c>
      <c r="B82" s="340">
        <v>75281</v>
      </c>
      <c r="C82" s="339">
        <v>0</v>
      </c>
    </row>
    <row r="83" spans="1:3" ht="14.25" customHeight="1">
      <c r="A83" s="339" t="s">
        <v>150</v>
      </c>
      <c r="B83" s="340">
        <v>2201</v>
      </c>
      <c r="C83" s="340">
        <v>2521</v>
      </c>
    </row>
    <row r="84" spans="1:3" ht="14.25" customHeight="1">
      <c r="A84" s="339" t="s">
        <v>236</v>
      </c>
      <c r="B84" s="340">
        <v>9232</v>
      </c>
      <c r="C84" s="339">
        <v>0</v>
      </c>
    </row>
    <row r="85" spans="1:3" ht="14.25" customHeight="1">
      <c r="A85" s="339" t="s">
        <v>153</v>
      </c>
      <c r="B85" s="340">
        <v>2314</v>
      </c>
      <c r="C85" s="340">
        <v>2145</v>
      </c>
    </row>
    <row r="86" spans="1:3" ht="14.25" customHeight="1">
      <c r="A86" s="339" t="s">
        <v>160</v>
      </c>
      <c r="B86" s="340">
        <v>35711</v>
      </c>
      <c r="C86" s="340">
        <v>37362</v>
      </c>
    </row>
    <row r="87" spans="1:3" ht="14.25" customHeight="1">
      <c r="A87" s="339" t="s">
        <v>162</v>
      </c>
      <c r="B87" s="340">
        <v>980</v>
      </c>
      <c r="C87" s="340">
        <v>941</v>
      </c>
    </row>
    <row r="88" spans="1:3" ht="14.25" customHeight="1">
      <c r="A88" s="339" t="s">
        <v>237</v>
      </c>
      <c r="B88" s="339">
        <v>0</v>
      </c>
      <c r="C88" s="339">
        <v>0</v>
      </c>
    </row>
    <row r="89" spans="1:3" ht="14.25" customHeight="1">
      <c r="A89" s="339" t="s">
        <v>163</v>
      </c>
      <c r="B89" s="340">
        <v>18070</v>
      </c>
      <c r="C89" s="340">
        <v>39780</v>
      </c>
    </row>
    <row r="90" spans="1:3" ht="14.25" customHeight="1">
      <c r="A90" s="339" t="s">
        <v>164</v>
      </c>
      <c r="B90" s="340">
        <v>12756</v>
      </c>
      <c r="C90" s="340">
        <v>13450</v>
      </c>
    </row>
    <row r="91" spans="1:3" ht="14.25" customHeight="1">
      <c r="A91" s="339" t="s">
        <v>192</v>
      </c>
      <c r="B91" s="340">
        <v>6332</v>
      </c>
      <c r="C91" s="340">
        <v>3070</v>
      </c>
    </row>
    <row r="92" spans="1:3" ht="14.25" customHeight="1">
      <c r="A92" s="339" t="s">
        <v>166</v>
      </c>
      <c r="B92" s="340">
        <v>60216</v>
      </c>
      <c r="C92" s="340">
        <v>61646</v>
      </c>
    </row>
    <row r="93" spans="1:3" ht="14.25" customHeight="1">
      <c r="A93" s="339" t="s">
        <v>167</v>
      </c>
      <c r="B93" s="340">
        <v>22269</v>
      </c>
      <c r="C93" s="340">
        <v>66066</v>
      </c>
    </row>
    <row r="94" spans="1:3" ht="14.25" customHeight="1">
      <c r="A94" s="339" t="s">
        <v>193</v>
      </c>
      <c r="B94" s="340">
        <v>3614</v>
      </c>
      <c r="C94" s="340">
        <v>2483</v>
      </c>
    </row>
    <row r="96" spans="1:3" ht="14.25" customHeight="1">
      <c r="A96" s="23" t="s">
        <v>239</v>
      </c>
      <c r="B96" s="53">
        <f>SUM(B5:B94)</f>
        <v>1821556</v>
      </c>
      <c r="C96" s="53">
        <f>SUM(C5:C94)</f>
        <v>2242935</v>
      </c>
    </row>
  </sheetData>
  <conditionalFormatting sqref="B5:C51">
    <cfRule type="cellIs" dxfId="39" priority="3" operator="lessThan">
      <formula>0</formula>
    </cfRule>
    <cfRule type="cellIs" dxfId="38" priority="4" operator="equal">
      <formula>0</formula>
    </cfRule>
  </conditionalFormatting>
  <conditionalFormatting sqref="B52:C94">
    <cfRule type="cellIs" dxfId="37" priority="1" operator="lessThan">
      <formula>0</formula>
    </cfRule>
    <cfRule type="cellIs" dxfId="36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E8F5-0CEE-480C-9BB8-EE3033B4C089}">
  <dimension ref="A1:C51"/>
  <sheetViews>
    <sheetView zoomScaleNormal="100" workbookViewId="0">
      <pane ySplit="4" topLeftCell="A11" activePane="bottomLeft" state="frozen"/>
      <selection pane="bottomLeft" activeCell="A36" sqref="A36"/>
      <selection activeCell="D58" sqref="D58"/>
    </sheetView>
  </sheetViews>
  <sheetFormatPr defaultColWidth="8.85546875" defaultRowHeight="14.25" customHeight="1"/>
  <cols>
    <col min="1" max="1" width="22.5703125" customWidth="1"/>
    <col min="2" max="2" width="26" style="175" customWidth="1"/>
    <col min="3" max="3" width="28.42578125" style="46" customWidth="1"/>
    <col min="4" max="4" width="19.140625" bestFit="1" customWidth="1"/>
    <col min="5" max="5" width="20.42578125" bestFit="1" customWidth="1"/>
    <col min="6" max="6" width="22.85546875" bestFit="1" customWidth="1"/>
    <col min="7" max="7" width="35.5703125" bestFit="1" customWidth="1"/>
    <col min="9" max="9" width="21.5703125" bestFit="1" customWidth="1"/>
    <col min="10" max="10" width="20.42578125" bestFit="1" customWidth="1"/>
    <col min="11" max="11" width="32.5703125" customWidth="1"/>
  </cols>
  <sheetData>
    <row r="1" spans="1:3" ht="16.5" customHeight="1">
      <c r="A1" s="1" t="s">
        <v>930</v>
      </c>
      <c r="B1" s="204"/>
      <c r="C1" s="53"/>
    </row>
    <row r="2" spans="1:3" ht="14.25" customHeight="1">
      <c r="A2" s="14" t="s">
        <v>931</v>
      </c>
      <c r="B2" s="204"/>
      <c r="C2" s="53"/>
    </row>
    <row r="3" spans="1:3" ht="14.25" customHeight="1">
      <c r="A3" s="14"/>
      <c r="B3" s="204"/>
      <c r="C3" s="53"/>
    </row>
    <row r="4" spans="1:3" ht="14.25" customHeight="1">
      <c r="A4" s="14"/>
      <c r="B4" s="16" t="s">
        <v>932</v>
      </c>
      <c r="C4" s="45" t="s">
        <v>933</v>
      </c>
    </row>
    <row r="5" spans="1:3" ht="14.25" customHeight="1">
      <c r="A5" s="339" t="s">
        <v>321</v>
      </c>
      <c r="B5" s="340">
        <v>26672</v>
      </c>
      <c r="C5" s="340">
        <v>24559</v>
      </c>
    </row>
    <row r="6" spans="1:3" ht="14.25" customHeight="1">
      <c r="A6" s="339" t="s">
        <v>185</v>
      </c>
      <c r="B6" s="339">
        <v>0</v>
      </c>
      <c r="C6" s="339">
        <v>0</v>
      </c>
    </row>
    <row r="7" spans="1:3" ht="14.25" customHeight="1">
      <c r="A7" s="339" t="s">
        <v>29</v>
      </c>
      <c r="B7" s="339">
        <v>160</v>
      </c>
      <c r="C7" s="339">
        <v>213</v>
      </c>
    </row>
    <row r="8" spans="1:3" ht="14.25" customHeight="1">
      <c r="A8" s="339" t="s">
        <v>30</v>
      </c>
      <c r="B8" s="340">
        <v>10816</v>
      </c>
      <c r="C8" s="340">
        <v>10153</v>
      </c>
    </row>
    <row r="9" spans="1:3" ht="14.25" customHeight="1">
      <c r="A9" s="339" t="s">
        <v>32</v>
      </c>
      <c r="B9" s="340">
        <v>19563</v>
      </c>
      <c r="C9" s="340">
        <v>43303</v>
      </c>
    </row>
    <row r="10" spans="1:3" ht="14.25" customHeight="1">
      <c r="A10" s="339" t="s">
        <v>33</v>
      </c>
      <c r="B10" s="340">
        <v>11264</v>
      </c>
      <c r="C10" s="340">
        <v>11946</v>
      </c>
    </row>
    <row r="11" spans="1:3" ht="14.25" customHeight="1">
      <c r="A11" s="339" t="s">
        <v>37</v>
      </c>
      <c r="B11" s="339">
        <v>2133</v>
      </c>
      <c r="C11" s="340">
        <v>2137</v>
      </c>
    </row>
    <row r="12" spans="1:3" ht="14.25" customHeight="1">
      <c r="A12" s="339" t="s">
        <v>215</v>
      </c>
      <c r="B12" s="340">
        <v>942</v>
      </c>
      <c r="C12" s="340">
        <v>1273</v>
      </c>
    </row>
    <row r="13" spans="1:3" ht="14.25" customHeight="1">
      <c r="A13" s="339" t="s">
        <v>38</v>
      </c>
      <c r="B13" s="339">
        <v>31850</v>
      </c>
      <c r="C13" s="339">
        <v>62725</v>
      </c>
    </row>
    <row r="14" spans="1:3" ht="14.25" customHeight="1">
      <c r="A14" s="339" t="s">
        <v>42</v>
      </c>
      <c r="B14" s="340">
        <v>14326</v>
      </c>
      <c r="C14" s="340">
        <v>24245</v>
      </c>
    </row>
    <row r="15" spans="1:3" ht="14.25" customHeight="1">
      <c r="A15" s="339" t="s">
        <v>44</v>
      </c>
      <c r="B15" s="339">
        <v>748</v>
      </c>
      <c r="C15" s="339">
        <v>945</v>
      </c>
    </row>
    <row r="16" spans="1:3" ht="14.25" customHeight="1">
      <c r="A16" s="339" t="s">
        <v>47</v>
      </c>
      <c r="B16" s="340">
        <v>10287</v>
      </c>
      <c r="C16" s="339">
        <v>0</v>
      </c>
    </row>
    <row r="17" spans="1:3" ht="14.25" customHeight="1">
      <c r="A17" s="339" t="s">
        <v>49</v>
      </c>
      <c r="B17" s="340">
        <v>12038</v>
      </c>
      <c r="C17" s="340">
        <v>16497</v>
      </c>
    </row>
    <row r="18" spans="1:3" ht="14.25" customHeight="1">
      <c r="A18" s="339" t="s">
        <v>52</v>
      </c>
      <c r="B18" s="340">
        <v>7660</v>
      </c>
      <c r="C18" s="339">
        <v>0</v>
      </c>
    </row>
    <row r="19" spans="1:3" ht="14.25" customHeight="1">
      <c r="A19" s="339" t="s">
        <v>54</v>
      </c>
      <c r="B19" s="340">
        <v>21098</v>
      </c>
      <c r="C19" s="340">
        <v>29190</v>
      </c>
    </row>
    <row r="20" spans="1:3" ht="14.25" customHeight="1">
      <c r="A20" s="339" t="s">
        <v>56</v>
      </c>
      <c r="B20" s="340">
        <v>6833</v>
      </c>
      <c r="C20" s="340">
        <v>24940</v>
      </c>
    </row>
    <row r="21" spans="1:3" ht="14.25" customHeight="1">
      <c r="A21" s="339" t="s">
        <v>57</v>
      </c>
      <c r="B21" s="340">
        <v>13728</v>
      </c>
      <c r="C21" s="340">
        <v>28152</v>
      </c>
    </row>
    <row r="22" spans="1:3" ht="14.25" customHeight="1">
      <c r="A22" s="339" t="s">
        <v>59</v>
      </c>
      <c r="B22" s="340">
        <v>46875</v>
      </c>
      <c r="C22" s="340">
        <v>57525</v>
      </c>
    </row>
    <row r="23" spans="1:3" ht="14.25" customHeight="1">
      <c r="A23" s="339" t="s">
        <v>322</v>
      </c>
      <c r="B23" s="340">
        <v>41002</v>
      </c>
      <c r="C23" s="340">
        <v>31304</v>
      </c>
    </row>
    <row r="24" spans="1:3" ht="14.25" customHeight="1">
      <c r="A24" s="339" t="s">
        <v>222</v>
      </c>
      <c r="B24" s="339">
        <v>27879</v>
      </c>
      <c r="C24" s="339">
        <v>11958</v>
      </c>
    </row>
    <row r="25" spans="1:3" ht="14.25" customHeight="1">
      <c r="A25" s="339" t="s">
        <v>60</v>
      </c>
      <c r="B25" s="340">
        <v>25039</v>
      </c>
      <c r="C25" s="339">
        <v>0</v>
      </c>
    </row>
    <row r="26" spans="1:3" ht="14.25" customHeight="1">
      <c r="A26" s="339" t="s">
        <v>323</v>
      </c>
      <c r="B26" s="340">
        <v>38594</v>
      </c>
      <c r="C26" s="340">
        <v>57068</v>
      </c>
    </row>
    <row r="27" spans="1:3" ht="14.25" customHeight="1">
      <c r="A27" s="339" t="s">
        <v>63</v>
      </c>
      <c r="B27" s="340">
        <v>5824</v>
      </c>
      <c r="C27" s="340">
        <v>4940</v>
      </c>
    </row>
    <row r="28" spans="1:3" ht="14.25" customHeight="1">
      <c r="A28" s="339" t="s">
        <v>65</v>
      </c>
      <c r="B28" s="340">
        <v>11726</v>
      </c>
      <c r="C28" s="340">
        <v>37492</v>
      </c>
    </row>
    <row r="29" spans="1:3" ht="14.25" customHeight="1">
      <c r="A29" s="339" t="s">
        <v>70</v>
      </c>
      <c r="B29" s="340">
        <v>2101</v>
      </c>
      <c r="C29" s="340">
        <v>4126</v>
      </c>
    </row>
    <row r="30" spans="1:3" ht="14.25" customHeight="1">
      <c r="A30" s="339" t="s">
        <v>74</v>
      </c>
      <c r="B30" s="340">
        <v>68</v>
      </c>
      <c r="C30" s="340">
        <v>62</v>
      </c>
    </row>
    <row r="31" spans="1:3" ht="14.25" customHeight="1">
      <c r="A31" s="339" t="s">
        <v>75</v>
      </c>
      <c r="B31" s="340">
        <v>18906</v>
      </c>
      <c r="C31" s="340">
        <v>20228</v>
      </c>
    </row>
    <row r="32" spans="1:3" ht="14.25" customHeight="1">
      <c r="A32" s="339" t="s">
        <v>76</v>
      </c>
      <c r="B32" s="340">
        <v>18837</v>
      </c>
      <c r="C32" s="340">
        <v>66170</v>
      </c>
    </row>
    <row r="33" spans="1:3" ht="14.25" customHeight="1">
      <c r="A33" s="339" t="s">
        <v>79</v>
      </c>
      <c r="B33" s="340">
        <v>8505</v>
      </c>
      <c r="C33" s="340">
        <v>29615</v>
      </c>
    </row>
    <row r="34" spans="1:3" ht="14.25" customHeight="1">
      <c r="A34" s="339" t="s">
        <v>187</v>
      </c>
      <c r="B34" s="339">
        <v>240</v>
      </c>
      <c r="C34" s="339">
        <v>398</v>
      </c>
    </row>
    <row r="35" spans="1:3" ht="14.25" customHeight="1">
      <c r="A35" s="339" t="s">
        <v>82</v>
      </c>
      <c r="B35" s="340">
        <v>5579</v>
      </c>
      <c r="C35" s="340">
        <v>15232</v>
      </c>
    </row>
    <row r="36" spans="1:3" ht="14.25" customHeight="1">
      <c r="A36" s="339" t="s">
        <v>226</v>
      </c>
      <c r="B36" s="339">
        <v>273</v>
      </c>
      <c r="C36" s="339">
        <v>90</v>
      </c>
    </row>
    <row r="37" spans="1:3" ht="14.25" customHeight="1">
      <c r="A37" s="339" t="s">
        <v>85</v>
      </c>
      <c r="B37" s="340">
        <v>1903</v>
      </c>
      <c r="C37" s="340">
        <v>6671</v>
      </c>
    </row>
    <row r="38" spans="1:3" ht="14.25" customHeight="1">
      <c r="A38" s="339" t="s">
        <v>88</v>
      </c>
      <c r="B38" s="340">
        <v>12142</v>
      </c>
      <c r="C38" s="340">
        <v>18096</v>
      </c>
    </row>
    <row r="39" spans="1:3" ht="14.25" customHeight="1">
      <c r="A39" s="339" t="s">
        <v>227</v>
      </c>
      <c r="B39" s="340">
        <v>22776</v>
      </c>
      <c r="C39" s="340">
        <v>42085</v>
      </c>
    </row>
    <row r="40" spans="1:3" ht="14.25" customHeight="1">
      <c r="A40" s="339" t="s">
        <v>91</v>
      </c>
      <c r="B40" s="340">
        <v>16848</v>
      </c>
      <c r="C40" s="339">
        <v>0</v>
      </c>
    </row>
    <row r="41" spans="1:3" ht="14.25" customHeight="1">
      <c r="A41" s="339" t="s">
        <v>92</v>
      </c>
      <c r="B41" s="340">
        <v>12950</v>
      </c>
      <c r="C41" s="340">
        <v>35812</v>
      </c>
    </row>
    <row r="42" spans="1:3" ht="14.25" customHeight="1">
      <c r="A42" s="339" t="s">
        <v>189</v>
      </c>
      <c r="B42" s="340">
        <v>117740</v>
      </c>
      <c r="C42" s="339">
        <v>117740</v>
      </c>
    </row>
    <row r="43" spans="1:3" ht="14.25" customHeight="1">
      <c r="A43" s="339" t="s">
        <v>96</v>
      </c>
      <c r="B43" s="340">
        <v>6968</v>
      </c>
      <c r="C43" s="340">
        <v>16471</v>
      </c>
    </row>
    <row r="44" spans="1:3" ht="14.25" customHeight="1">
      <c r="A44" s="339" t="s">
        <v>98</v>
      </c>
      <c r="B44" s="340">
        <v>17352</v>
      </c>
      <c r="C44" s="340">
        <v>14880</v>
      </c>
    </row>
    <row r="45" spans="1:3" ht="14.25" customHeight="1">
      <c r="A45" s="339" t="s">
        <v>99</v>
      </c>
      <c r="B45" s="340">
        <v>9000</v>
      </c>
      <c r="C45" s="339">
        <v>67250</v>
      </c>
    </row>
    <row r="46" spans="1:3" ht="14.25" customHeight="1">
      <c r="A46" s="339" t="s">
        <v>228</v>
      </c>
      <c r="B46" s="340">
        <v>17212</v>
      </c>
      <c r="C46" s="340">
        <v>20556</v>
      </c>
    </row>
    <row r="47" spans="1:3" ht="14.25" customHeight="1">
      <c r="A47" s="339" t="s">
        <v>102</v>
      </c>
      <c r="B47" s="340">
        <v>2217</v>
      </c>
      <c r="C47" s="340">
        <v>3266</v>
      </c>
    </row>
    <row r="48" spans="1:3" ht="14.25" customHeight="1">
      <c r="A48" s="339" t="s">
        <v>104</v>
      </c>
      <c r="B48" s="340">
        <v>34020</v>
      </c>
      <c r="C48" s="340">
        <v>51912</v>
      </c>
    </row>
    <row r="49" spans="1:3" ht="14.25" customHeight="1">
      <c r="A49" s="339" t="s">
        <v>105</v>
      </c>
      <c r="B49" s="340">
        <v>14348</v>
      </c>
      <c r="C49" s="339">
        <v>0</v>
      </c>
    </row>
    <row r="50" spans="1:3" ht="14.25" customHeight="1">
      <c r="A50" s="339" t="s">
        <v>106</v>
      </c>
      <c r="B50" s="340">
        <v>0</v>
      </c>
      <c r="C50" s="340">
        <v>0</v>
      </c>
    </row>
    <row r="51" spans="1:3" ht="14.25" customHeight="1">
      <c r="A51" s="339" t="s">
        <v>108</v>
      </c>
      <c r="B51" s="340">
        <v>9587</v>
      </c>
      <c r="C51" s="340">
        <v>14614</v>
      </c>
    </row>
  </sheetData>
  <conditionalFormatting sqref="B5:C51">
    <cfRule type="cellIs" dxfId="35" priority="1" operator="lessThan">
      <formula>0</formula>
    </cfRule>
    <cfRule type="cellIs" dxfId="34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59AD-01D7-4E2D-857D-03CFBBEEB51C}">
  <dimension ref="A1:C49"/>
  <sheetViews>
    <sheetView zoomScaleNormal="100" workbookViewId="0">
      <pane ySplit="4" topLeftCell="A30" activePane="bottomLeft" state="frozen"/>
      <selection pane="bottomLeft" activeCell="A49" sqref="A49"/>
      <selection activeCell="D58" sqref="D58"/>
    </sheetView>
  </sheetViews>
  <sheetFormatPr defaultColWidth="8.85546875" defaultRowHeight="14.25" customHeight="1"/>
  <cols>
    <col min="1" max="1" width="25.5703125" customWidth="1"/>
    <col min="2" max="2" width="26.5703125" style="175" customWidth="1"/>
    <col min="3" max="3" width="29.85546875" style="175" customWidth="1"/>
    <col min="4" max="4" width="13.85546875" customWidth="1"/>
    <col min="5" max="6" width="8.85546875" customWidth="1"/>
    <col min="8" max="8" width="27.140625" bestFit="1" customWidth="1"/>
    <col min="9" max="9" width="34.28515625" bestFit="1" customWidth="1"/>
  </cols>
  <sheetData>
    <row r="1" spans="1:3" ht="18" customHeight="1">
      <c r="A1" s="1" t="s">
        <v>930</v>
      </c>
      <c r="B1" s="204"/>
      <c r="C1" s="204"/>
    </row>
    <row r="2" spans="1:3" ht="14.25" customHeight="1">
      <c r="A2" s="14" t="s">
        <v>931</v>
      </c>
      <c r="B2" s="204"/>
      <c r="C2" s="204"/>
    </row>
    <row r="3" spans="1:3" ht="14.25" customHeight="1">
      <c r="A3" s="14"/>
      <c r="B3" s="204"/>
      <c r="C3" s="204"/>
    </row>
    <row r="4" spans="1:3" ht="14.25" customHeight="1">
      <c r="A4" s="14"/>
      <c r="B4" s="16" t="s">
        <v>932</v>
      </c>
      <c r="C4" s="45" t="s">
        <v>933</v>
      </c>
    </row>
    <row r="5" spans="1:3" ht="14.25" customHeight="1">
      <c r="A5" s="339" t="s">
        <v>109</v>
      </c>
      <c r="B5" s="340">
        <v>54708</v>
      </c>
      <c r="C5" s="340">
        <v>58920</v>
      </c>
    </row>
    <row r="6" spans="1:3" ht="14.25" customHeight="1">
      <c r="A6" s="339" t="s">
        <v>229</v>
      </c>
      <c r="B6" s="340">
        <v>10656</v>
      </c>
      <c r="C6" s="340">
        <v>11210</v>
      </c>
    </row>
    <row r="7" spans="1:3" ht="14.25" customHeight="1">
      <c r="A7" s="339" t="s">
        <v>112</v>
      </c>
      <c r="B7" s="340">
        <v>0</v>
      </c>
      <c r="C7" s="340">
        <v>0</v>
      </c>
    </row>
    <row r="8" spans="1:3" ht="14.25" customHeight="1">
      <c r="A8" s="339" t="s">
        <v>324</v>
      </c>
      <c r="B8" s="340">
        <v>12597</v>
      </c>
      <c r="C8" s="340">
        <v>202198</v>
      </c>
    </row>
    <row r="9" spans="1:3" ht="14.25" customHeight="1">
      <c r="A9" s="339" t="s">
        <v>114</v>
      </c>
      <c r="B9" s="339">
        <v>0</v>
      </c>
      <c r="C9" s="339">
        <v>0</v>
      </c>
    </row>
    <row r="10" spans="1:3" ht="14.25" customHeight="1">
      <c r="A10" s="339" t="s">
        <v>116</v>
      </c>
      <c r="B10" s="340">
        <v>14082</v>
      </c>
      <c r="C10" s="340">
        <v>6325</v>
      </c>
    </row>
    <row r="11" spans="1:3" ht="14.25" customHeight="1">
      <c r="A11" s="339" t="s">
        <v>190</v>
      </c>
      <c r="B11" s="340">
        <v>1798</v>
      </c>
      <c r="C11" s="339">
        <v>0</v>
      </c>
    </row>
    <row r="12" spans="1:3" ht="14.25" customHeight="1">
      <c r="A12" s="339" t="s">
        <v>332</v>
      </c>
      <c r="B12" s="340">
        <v>8088</v>
      </c>
      <c r="C12" s="340">
        <v>7080</v>
      </c>
    </row>
    <row r="13" spans="1:3" ht="14.25" customHeight="1">
      <c r="A13" s="339" t="s">
        <v>124</v>
      </c>
      <c r="B13" s="340">
        <v>179296</v>
      </c>
      <c r="C13" s="339">
        <v>0</v>
      </c>
    </row>
    <row r="14" spans="1:3" ht="14.25" customHeight="1">
      <c r="A14" s="339" t="s">
        <v>125</v>
      </c>
      <c r="B14" s="340">
        <v>7858</v>
      </c>
      <c r="C14" s="340">
        <v>8514</v>
      </c>
    </row>
    <row r="15" spans="1:3" ht="14.25" customHeight="1">
      <c r="A15" s="339" t="s">
        <v>230</v>
      </c>
      <c r="B15" s="339">
        <v>396</v>
      </c>
      <c r="C15" s="339">
        <v>0</v>
      </c>
    </row>
    <row r="16" spans="1:3" ht="14.25" customHeight="1">
      <c r="A16" s="339" t="s">
        <v>126</v>
      </c>
      <c r="B16" s="340">
        <v>28969</v>
      </c>
      <c r="C16" s="340">
        <v>61404</v>
      </c>
    </row>
    <row r="17" spans="1:3" ht="14.25" customHeight="1">
      <c r="A17" s="339" t="s">
        <v>191</v>
      </c>
      <c r="B17" s="339">
        <v>193</v>
      </c>
      <c r="C17" s="339">
        <v>580</v>
      </c>
    </row>
    <row r="18" spans="1:3" ht="14.25" customHeight="1">
      <c r="A18" s="339" t="s">
        <v>119</v>
      </c>
      <c r="B18" s="340">
        <v>9481</v>
      </c>
      <c r="C18" s="340">
        <v>36171</v>
      </c>
    </row>
    <row r="19" spans="1:3" ht="14.25" customHeight="1">
      <c r="A19" s="339" t="s">
        <v>129</v>
      </c>
      <c r="B19" s="340">
        <v>1521</v>
      </c>
      <c r="C19" s="340">
        <v>4652</v>
      </c>
    </row>
    <row r="20" spans="1:3" ht="14.25" customHeight="1">
      <c r="A20" s="339" t="s">
        <v>130</v>
      </c>
      <c r="B20" s="340">
        <v>60973</v>
      </c>
      <c r="C20" s="340">
        <v>93507</v>
      </c>
    </row>
    <row r="21" spans="1:3" ht="14.25" customHeight="1">
      <c r="A21" s="339" t="s">
        <v>131</v>
      </c>
      <c r="B21" s="340">
        <v>10634</v>
      </c>
      <c r="C21" s="340">
        <v>26117</v>
      </c>
    </row>
    <row r="22" spans="1:3" ht="14.25" customHeight="1">
      <c r="A22" s="339" t="s">
        <v>132</v>
      </c>
      <c r="B22" s="340">
        <v>91728</v>
      </c>
      <c r="C22" s="340">
        <v>29848</v>
      </c>
    </row>
    <row r="23" spans="1:3" ht="14.25" customHeight="1">
      <c r="A23" s="339" t="s">
        <v>134</v>
      </c>
      <c r="B23" s="340">
        <v>8625</v>
      </c>
      <c r="C23" s="339">
        <v>0</v>
      </c>
    </row>
    <row r="24" spans="1:3" ht="14.25" customHeight="1">
      <c r="A24" s="339" t="s">
        <v>135</v>
      </c>
      <c r="B24" s="340">
        <v>17766</v>
      </c>
      <c r="C24" s="340">
        <v>23456</v>
      </c>
    </row>
    <row r="25" spans="1:3" ht="14.25" customHeight="1">
      <c r="A25" s="339" t="s">
        <v>232</v>
      </c>
      <c r="B25" s="340">
        <v>119548</v>
      </c>
      <c r="C25" s="340">
        <v>99056</v>
      </c>
    </row>
    <row r="26" spans="1:3" ht="14.25" customHeight="1">
      <c r="A26" s="339" t="s">
        <v>233</v>
      </c>
      <c r="B26" s="340">
        <v>18235</v>
      </c>
      <c r="C26" s="340">
        <v>26763</v>
      </c>
    </row>
    <row r="27" spans="1:3" ht="14.25" customHeight="1">
      <c r="A27" s="339" t="s">
        <v>325</v>
      </c>
      <c r="B27" s="340">
        <v>65379</v>
      </c>
      <c r="C27" s="340">
        <v>86479</v>
      </c>
    </row>
    <row r="28" spans="1:3" ht="14.25" customHeight="1">
      <c r="A28" s="339" t="s">
        <v>137</v>
      </c>
      <c r="B28" s="340">
        <v>17420</v>
      </c>
      <c r="C28" s="340">
        <v>80964</v>
      </c>
    </row>
    <row r="29" spans="1:3" ht="14.25" customHeight="1">
      <c r="A29" s="339" t="s">
        <v>138</v>
      </c>
      <c r="B29" s="340">
        <v>34050</v>
      </c>
      <c r="C29" s="340">
        <v>47246</v>
      </c>
    </row>
    <row r="30" spans="1:3" ht="14.25" customHeight="1">
      <c r="A30" s="339" t="s">
        <v>139</v>
      </c>
      <c r="B30" s="340">
        <v>30971</v>
      </c>
      <c r="C30" s="339">
        <v>0</v>
      </c>
    </row>
    <row r="31" spans="1:3" ht="14.25" customHeight="1">
      <c r="A31" s="339" t="s">
        <v>140</v>
      </c>
      <c r="B31" s="340">
        <v>2808</v>
      </c>
      <c r="C31" s="340">
        <v>3978</v>
      </c>
    </row>
    <row r="32" spans="1:3" ht="14.25" customHeight="1">
      <c r="A32" s="339" t="s">
        <v>142</v>
      </c>
      <c r="B32" s="339">
        <v>0</v>
      </c>
      <c r="C32" s="339">
        <v>0</v>
      </c>
    </row>
    <row r="33" spans="1:3" ht="14.25" customHeight="1">
      <c r="A33" s="339" t="s">
        <v>144</v>
      </c>
      <c r="B33" s="339">
        <v>0</v>
      </c>
      <c r="C33" s="339">
        <v>0</v>
      </c>
    </row>
    <row r="34" spans="1:3" ht="14.25" customHeight="1">
      <c r="A34" s="339" t="s">
        <v>145</v>
      </c>
      <c r="B34" s="340">
        <v>28171</v>
      </c>
      <c r="C34" s="340">
        <v>73164</v>
      </c>
    </row>
    <row r="35" spans="1:3" ht="14.25" customHeight="1">
      <c r="A35" s="339" t="s">
        <v>326</v>
      </c>
      <c r="B35" s="340">
        <v>75281</v>
      </c>
      <c r="C35" s="339">
        <v>0</v>
      </c>
    </row>
    <row r="36" spans="1:3" ht="14.25" customHeight="1">
      <c r="A36" s="339" t="s">
        <v>150</v>
      </c>
      <c r="B36" s="340">
        <v>2201</v>
      </c>
      <c r="C36" s="340">
        <v>2521</v>
      </c>
    </row>
    <row r="37" spans="1:3" ht="14.25" customHeight="1">
      <c r="A37" s="339" t="s">
        <v>236</v>
      </c>
      <c r="B37" s="340">
        <v>9232</v>
      </c>
      <c r="C37" s="339">
        <v>0</v>
      </c>
    </row>
    <row r="38" spans="1:3" ht="14.25" customHeight="1">
      <c r="A38" s="339" t="s">
        <v>153</v>
      </c>
      <c r="B38" s="340">
        <v>2314</v>
      </c>
      <c r="C38" s="340">
        <v>2145</v>
      </c>
    </row>
    <row r="39" spans="1:3" ht="14.25" customHeight="1">
      <c r="A39" s="339" t="s">
        <v>160</v>
      </c>
      <c r="B39" s="340">
        <v>35711</v>
      </c>
      <c r="C39" s="340">
        <v>37362</v>
      </c>
    </row>
    <row r="40" spans="1:3" ht="14.25" customHeight="1">
      <c r="A40" s="339" t="s">
        <v>162</v>
      </c>
      <c r="B40" s="340">
        <v>980</v>
      </c>
      <c r="C40" s="340">
        <v>941</v>
      </c>
    </row>
    <row r="41" spans="1:3" ht="14.25" customHeight="1">
      <c r="A41" s="339" t="s">
        <v>237</v>
      </c>
      <c r="B41" s="339">
        <v>0</v>
      </c>
      <c r="C41" s="339">
        <v>0</v>
      </c>
    </row>
    <row r="42" spans="1:3" ht="14.25" customHeight="1">
      <c r="A42" s="339" t="s">
        <v>163</v>
      </c>
      <c r="B42" s="340">
        <v>18070</v>
      </c>
      <c r="C42" s="340">
        <v>39780</v>
      </c>
    </row>
    <row r="43" spans="1:3" ht="14.25" customHeight="1">
      <c r="A43" s="339" t="s">
        <v>164</v>
      </c>
      <c r="B43" s="340">
        <v>12756</v>
      </c>
      <c r="C43" s="340">
        <v>13450</v>
      </c>
    </row>
    <row r="44" spans="1:3" ht="14.25" customHeight="1">
      <c r="A44" s="339" t="s">
        <v>192</v>
      </c>
      <c r="B44" s="340">
        <v>6332</v>
      </c>
      <c r="C44" s="340">
        <v>3070</v>
      </c>
    </row>
    <row r="45" spans="1:3" ht="14.25" customHeight="1">
      <c r="A45" s="339" t="s">
        <v>166</v>
      </c>
      <c r="B45" s="340">
        <v>60216</v>
      </c>
      <c r="C45" s="340">
        <v>61646</v>
      </c>
    </row>
    <row r="46" spans="1:3" ht="14.25" customHeight="1">
      <c r="A46" s="339" t="s">
        <v>167</v>
      </c>
      <c r="B46" s="340">
        <v>22269</v>
      </c>
      <c r="C46" s="340">
        <v>66066</v>
      </c>
    </row>
    <row r="47" spans="1:3" ht="14.25" customHeight="1">
      <c r="A47" s="339" t="s">
        <v>193</v>
      </c>
      <c r="B47" s="340">
        <v>3614</v>
      </c>
      <c r="C47" s="340">
        <v>2483</v>
      </c>
    </row>
    <row r="49" spans="1:3" ht="14.25" customHeight="1">
      <c r="A49" s="23" t="s">
        <v>239</v>
      </c>
      <c r="B49" s="53">
        <f>SUM(B5:B47,'Info &amp; Customer Requests A-L'!B5:B51)</f>
        <v>1821556</v>
      </c>
      <c r="C49" s="53">
        <f>SUM(C5:C47,'Info &amp; Customer Requests A-L'!C5:C51)</f>
        <v>2242935</v>
      </c>
    </row>
  </sheetData>
  <conditionalFormatting sqref="B5:C47">
    <cfRule type="cellIs" dxfId="33" priority="1" operator="lessThan">
      <formula>0</formula>
    </cfRule>
    <cfRule type="cellIs" dxfId="32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CBCE-0B18-4832-9046-88B107090062}">
  <dimension ref="A1:G98"/>
  <sheetViews>
    <sheetView zoomScaleNormal="100" workbookViewId="0">
      <pane ySplit="4" topLeftCell="A73" activePane="bottomLeft" state="frozen"/>
      <selection pane="bottomLeft" activeCell="E98" sqref="E98"/>
      <selection activeCell="D58" sqref="D58"/>
    </sheetView>
  </sheetViews>
  <sheetFormatPr defaultRowHeight="14.25" customHeight="1"/>
  <cols>
    <col min="1" max="1" width="17.140625" customWidth="1"/>
    <col min="2" max="2" width="11.140625" customWidth="1"/>
    <col min="3" max="3" width="12.140625" customWidth="1"/>
    <col min="4" max="4" width="2.7109375" customWidth="1"/>
    <col min="5" max="5" width="22" customWidth="1"/>
    <col min="6" max="6" width="11.140625" customWidth="1"/>
    <col min="7" max="7" width="12.140625" customWidth="1"/>
    <col min="8" max="8" width="21.5703125" bestFit="1" customWidth="1"/>
    <col min="9" max="9" width="15.5703125" bestFit="1" customWidth="1"/>
    <col min="10" max="10" width="22.85546875" bestFit="1" customWidth="1"/>
    <col min="11" max="11" width="24.7109375" bestFit="1" customWidth="1"/>
    <col min="12" max="12" width="33.140625" bestFit="1" customWidth="1"/>
    <col min="14" max="14" width="24.7109375" bestFit="1" customWidth="1"/>
    <col min="15" max="15" width="33.140625" bestFit="1" customWidth="1"/>
  </cols>
  <sheetData>
    <row r="1" spans="1:7" ht="16.5" customHeight="1">
      <c r="A1" s="1" t="s">
        <v>934</v>
      </c>
    </row>
    <row r="2" spans="1:7" ht="14.25" customHeight="1">
      <c r="A2" s="14" t="s">
        <v>935</v>
      </c>
    </row>
    <row r="4" spans="1:7" ht="12.75">
      <c r="A4" s="17"/>
      <c r="B4" s="42" t="s">
        <v>936</v>
      </c>
      <c r="C4" s="42" t="s">
        <v>937</v>
      </c>
      <c r="D4" s="42"/>
      <c r="E4" s="17"/>
      <c r="F4" s="42"/>
      <c r="G4" s="42"/>
    </row>
    <row r="5" spans="1:7" ht="14.25" customHeight="1">
      <c r="A5" s="339" t="s">
        <v>321</v>
      </c>
      <c r="B5" s="339">
        <v>794</v>
      </c>
      <c r="C5" s="340">
        <v>12994</v>
      </c>
      <c r="D5" s="340"/>
    </row>
    <row r="6" spans="1:7" ht="14.25" customHeight="1">
      <c r="A6" s="339" t="s">
        <v>185</v>
      </c>
      <c r="B6" s="339">
        <v>161</v>
      </c>
      <c r="C6" s="340">
        <v>1973</v>
      </c>
      <c r="D6" s="340"/>
    </row>
    <row r="7" spans="1:7" ht="14.25" customHeight="1">
      <c r="A7" s="339" t="s">
        <v>29</v>
      </c>
      <c r="B7" s="339">
        <v>9</v>
      </c>
      <c r="C7" s="339">
        <v>88</v>
      </c>
      <c r="D7" s="339"/>
    </row>
    <row r="8" spans="1:7" ht="14.25" customHeight="1">
      <c r="A8" s="339" t="s">
        <v>30</v>
      </c>
      <c r="B8" s="339">
        <v>193</v>
      </c>
      <c r="C8" s="340">
        <v>3292</v>
      </c>
      <c r="D8" s="340"/>
    </row>
    <row r="9" spans="1:7" ht="14.25" customHeight="1">
      <c r="A9" s="339" t="s">
        <v>32</v>
      </c>
      <c r="B9" s="339">
        <v>298</v>
      </c>
      <c r="C9" s="340">
        <v>3925</v>
      </c>
      <c r="D9" s="340"/>
    </row>
    <row r="10" spans="1:7" ht="14.25" customHeight="1">
      <c r="A10" s="339" t="s">
        <v>33</v>
      </c>
      <c r="B10" s="339">
        <v>468</v>
      </c>
      <c r="C10" s="340">
        <v>3913</v>
      </c>
      <c r="D10" s="340"/>
    </row>
    <row r="11" spans="1:7" ht="14.25" customHeight="1">
      <c r="A11" s="339" t="s">
        <v>37</v>
      </c>
      <c r="B11" s="339">
        <v>199</v>
      </c>
      <c r="C11" s="340">
        <v>4339</v>
      </c>
      <c r="D11" s="340"/>
    </row>
    <row r="12" spans="1:7" ht="14.25" customHeight="1">
      <c r="A12" s="339" t="s">
        <v>215</v>
      </c>
      <c r="B12" s="339">
        <v>803</v>
      </c>
      <c r="C12" s="340">
        <v>1728</v>
      </c>
      <c r="D12" s="340"/>
    </row>
    <row r="13" spans="1:7" ht="14.25" customHeight="1">
      <c r="A13" s="339" t="s">
        <v>38</v>
      </c>
      <c r="B13" s="340">
        <v>1299</v>
      </c>
      <c r="C13" s="340">
        <v>21869</v>
      </c>
      <c r="D13" s="340"/>
    </row>
    <row r="14" spans="1:7" ht="14.25" customHeight="1">
      <c r="A14" s="339" t="s">
        <v>42</v>
      </c>
      <c r="B14" s="339">
        <v>189</v>
      </c>
      <c r="C14" s="340">
        <v>3383</v>
      </c>
      <c r="D14" s="340"/>
    </row>
    <row r="15" spans="1:7" ht="14.25" customHeight="1">
      <c r="A15" s="339" t="s">
        <v>44</v>
      </c>
      <c r="B15" s="339">
        <v>55</v>
      </c>
      <c r="C15" s="339">
        <v>832</v>
      </c>
      <c r="D15" s="339"/>
    </row>
    <row r="16" spans="1:7" ht="14.25" customHeight="1">
      <c r="A16" s="339" t="s">
        <v>47</v>
      </c>
      <c r="B16" s="339">
        <v>94</v>
      </c>
      <c r="C16" s="339">
        <v>1445</v>
      </c>
      <c r="D16" s="339"/>
    </row>
    <row r="17" spans="1:4" ht="14.25" customHeight="1">
      <c r="A17" s="339" t="s">
        <v>49</v>
      </c>
      <c r="B17" s="339">
        <v>315</v>
      </c>
      <c r="C17" s="340">
        <v>4455</v>
      </c>
      <c r="D17" s="340"/>
    </row>
    <row r="18" spans="1:4" ht="14.25" customHeight="1">
      <c r="A18" s="339" t="s">
        <v>52</v>
      </c>
      <c r="B18" s="340">
        <v>1592</v>
      </c>
      <c r="C18" s="340">
        <v>11274</v>
      </c>
      <c r="D18" s="340"/>
    </row>
    <row r="19" spans="1:4" ht="14.25" customHeight="1">
      <c r="A19" s="339" t="s">
        <v>54</v>
      </c>
      <c r="B19" s="339">
        <v>583</v>
      </c>
      <c r="C19" s="340">
        <v>8432</v>
      </c>
      <c r="D19" s="340"/>
    </row>
    <row r="20" spans="1:4" ht="14.25" customHeight="1">
      <c r="A20" s="339" t="s">
        <v>56</v>
      </c>
      <c r="B20" s="339">
        <v>489</v>
      </c>
      <c r="C20" s="340">
        <v>8243</v>
      </c>
      <c r="D20" s="340"/>
    </row>
    <row r="21" spans="1:4" ht="14.25" customHeight="1">
      <c r="A21" s="339" t="s">
        <v>57</v>
      </c>
      <c r="B21" s="340">
        <v>1309</v>
      </c>
      <c r="C21" s="340">
        <v>11729</v>
      </c>
      <c r="D21" s="340"/>
    </row>
    <row r="22" spans="1:4" ht="14.25" customHeight="1">
      <c r="A22" s="339" t="s">
        <v>59</v>
      </c>
      <c r="B22" s="340">
        <v>788</v>
      </c>
      <c r="C22" s="340">
        <v>11084</v>
      </c>
      <c r="D22" s="340"/>
    </row>
    <row r="23" spans="1:4" ht="14.25" customHeight="1">
      <c r="A23" s="339" t="s">
        <v>322</v>
      </c>
      <c r="B23" s="340">
        <v>1681</v>
      </c>
      <c r="C23" s="340">
        <v>36599</v>
      </c>
      <c r="D23" s="339"/>
    </row>
    <row r="24" spans="1:4" ht="14.25" customHeight="1">
      <c r="A24" s="339" t="s">
        <v>222</v>
      </c>
      <c r="B24" s="339">
        <v>568</v>
      </c>
      <c r="C24" s="340">
        <v>7415</v>
      </c>
      <c r="D24" s="340"/>
    </row>
    <row r="25" spans="1:4" ht="14.25" customHeight="1">
      <c r="A25" s="339" t="s">
        <v>60</v>
      </c>
      <c r="B25" s="339">
        <v>421</v>
      </c>
      <c r="C25" s="340">
        <v>4131</v>
      </c>
      <c r="D25" s="340"/>
    </row>
    <row r="26" spans="1:4" ht="14.25" customHeight="1">
      <c r="A26" s="339" t="s">
        <v>323</v>
      </c>
      <c r="B26" s="339">
        <v>1072</v>
      </c>
      <c r="C26" s="340">
        <v>11949</v>
      </c>
      <c r="D26" s="340"/>
    </row>
    <row r="27" spans="1:4" ht="14.25" customHeight="1">
      <c r="A27" s="339" t="s">
        <v>63</v>
      </c>
      <c r="B27" s="339">
        <v>63</v>
      </c>
      <c r="C27" s="339">
        <v>505</v>
      </c>
      <c r="D27" s="340"/>
    </row>
    <row r="28" spans="1:4" ht="14.25" customHeight="1">
      <c r="A28" s="339" t="s">
        <v>65</v>
      </c>
      <c r="B28" s="339">
        <v>210</v>
      </c>
      <c r="C28" s="340">
        <v>4414</v>
      </c>
      <c r="D28" s="339"/>
    </row>
    <row r="29" spans="1:4" ht="14.25" customHeight="1">
      <c r="A29" s="339" t="s">
        <v>70</v>
      </c>
      <c r="B29" s="340">
        <v>959</v>
      </c>
      <c r="C29" s="340">
        <v>20197</v>
      </c>
      <c r="D29" s="340"/>
    </row>
    <row r="30" spans="1:4" ht="14.25" customHeight="1">
      <c r="A30" s="339" t="s">
        <v>74</v>
      </c>
      <c r="B30" s="339">
        <v>69</v>
      </c>
      <c r="C30" s="339">
        <v>395</v>
      </c>
      <c r="D30" s="340"/>
    </row>
    <row r="31" spans="1:4" ht="14.25" customHeight="1">
      <c r="A31" s="339" t="s">
        <v>75</v>
      </c>
      <c r="B31" s="339">
        <v>333</v>
      </c>
      <c r="C31" s="340">
        <v>3577</v>
      </c>
      <c r="D31" s="340"/>
    </row>
    <row r="32" spans="1:4" ht="14.25" customHeight="1">
      <c r="A32" s="339" t="s">
        <v>76</v>
      </c>
      <c r="B32" s="340">
        <v>1320</v>
      </c>
      <c r="C32" s="340">
        <v>15320</v>
      </c>
      <c r="D32" s="340"/>
    </row>
    <row r="33" spans="1:4" ht="14.25" customHeight="1">
      <c r="A33" s="339" t="s">
        <v>79</v>
      </c>
      <c r="B33" s="339">
        <v>456</v>
      </c>
      <c r="C33" s="340">
        <v>7064</v>
      </c>
      <c r="D33" s="340"/>
    </row>
    <row r="34" spans="1:4" ht="14.25" customHeight="1">
      <c r="A34" s="339" t="s">
        <v>187</v>
      </c>
      <c r="B34" s="339">
        <v>90</v>
      </c>
      <c r="C34" s="340">
        <v>633</v>
      </c>
      <c r="D34" s="340"/>
    </row>
    <row r="35" spans="1:4" ht="14.25" customHeight="1">
      <c r="A35" s="339" t="s">
        <v>82</v>
      </c>
      <c r="B35" s="339">
        <v>372</v>
      </c>
      <c r="C35" s="340">
        <v>7747</v>
      </c>
      <c r="D35" s="340"/>
    </row>
    <row r="36" spans="1:4" ht="14.25" customHeight="1">
      <c r="A36" s="339" t="s">
        <v>226</v>
      </c>
      <c r="B36" s="339">
        <v>55</v>
      </c>
      <c r="C36" s="339">
        <v>552</v>
      </c>
      <c r="D36" s="339"/>
    </row>
    <row r="37" spans="1:4" ht="14.25" customHeight="1">
      <c r="A37" s="339" t="s">
        <v>85</v>
      </c>
      <c r="B37" s="340">
        <v>1349</v>
      </c>
      <c r="C37" s="340">
        <v>11566</v>
      </c>
      <c r="D37" s="340"/>
    </row>
    <row r="38" spans="1:4" ht="14.25" customHeight="1">
      <c r="A38" s="339" t="s">
        <v>88</v>
      </c>
      <c r="B38" s="339">
        <v>324</v>
      </c>
      <c r="C38" s="340">
        <v>4750</v>
      </c>
      <c r="D38" s="340"/>
    </row>
    <row r="39" spans="1:4" ht="14.25" customHeight="1">
      <c r="A39" s="339" t="s">
        <v>227</v>
      </c>
      <c r="B39" s="340">
        <v>361</v>
      </c>
      <c r="C39" s="340">
        <v>7863</v>
      </c>
      <c r="D39" s="340"/>
    </row>
    <row r="40" spans="1:4" ht="14.25" customHeight="1">
      <c r="A40" s="339" t="s">
        <v>91</v>
      </c>
      <c r="B40" s="339">
        <v>67</v>
      </c>
      <c r="C40" s="340">
        <v>613</v>
      </c>
      <c r="D40" s="340"/>
    </row>
    <row r="41" spans="1:4" ht="14.25" customHeight="1">
      <c r="A41" s="339" t="s">
        <v>92</v>
      </c>
      <c r="B41" s="339">
        <v>262</v>
      </c>
      <c r="C41" s="339">
        <v>7672</v>
      </c>
      <c r="D41" s="339"/>
    </row>
    <row r="42" spans="1:4" ht="14.25" customHeight="1">
      <c r="A42" s="339" t="s">
        <v>189</v>
      </c>
      <c r="B42" s="339">
        <v>1141</v>
      </c>
      <c r="C42" s="340">
        <v>18437</v>
      </c>
      <c r="D42" s="340"/>
    </row>
    <row r="43" spans="1:4" ht="14.25" customHeight="1">
      <c r="A43" s="339" t="s">
        <v>96</v>
      </c>
      <c r="B43" s="339">
        <v>181</v>
      </c>
      <c r="C43" s="340">
        <v>2084</v>
      </c>
      <c r="D43" s="340"/>
    </row>
    <row r="44" spans="1:4" ht="14.25" customHeight="1">
      <c r="A44" s="339" t="s">
        <v>98</v>
      </c>
      <c r="B44" s="339">
        <v>76</v>
      </c>
      <c r="C44" s="340">
        <v>1510</v>
      </c>
      <c r="D44" s="340"/>
    </row>
    <row r="45" spans="1:4" ht="14.25" customHeight="1">
      <c r="A45" s="339" t="s">
        <v>99</v>
      </c>
      <c r="B45" s="339">
        <v>219</v>
      </c>
      <c r="C45" s="340">
        <v>6610</v>
      </c>
      <c r="D45" s="340"/>
    </row>
    <row r="46" spans="1:4" ht="14.25" customHeight="1">
      <c r="A46" s="339" t="s">
        <v>228</v>
      </c>
      <c r="B46" s="339">
        <v>370</v>
      </c>
      <c r="C46" s="340">
        <v>15248</v>
      </c>
      <c r="D46" s="340"/>
    </row>
    <row r="47" spans="1:4" ht="14.25" customHeight="1">
      <c r="A47" s="339" t="s">
        <v>102</v>
      </c>
      <c r="B47" s="339">
        <v>106</v>
      </c>
      <c r="C47" s="340">
        <v>847</v>
      </c>
      <c r="D47" s="340"/>
    </row>
    <row r="48" spans="1:4" ht="14.25" customHeight="1">
      <c r="A48" s="339" t="s">
        <v>104</v>
      </c>
      <c r="B48" s="339">
        <v>1016</v>
      </c>
      <c r="C48" s="340">
        <v>14101</v>
      </c>
      <c r="D48" s="340"/>
    </row>
    <row r="49" spans="1:4" ht="14.25" customHeight="1">
      <c r="A49" s="339" t="s">
        <v>105</v>
      </c>
      <c r="B49" s="339">
        <v>345</v>
      </c>
      <c r="C49" s="340">
        <v>13449</v>
      </c>
      <c r="D49" s="340"/>
    </row>
    <row r="50" spans="1:4" ht="14.25" customHeight="1">
      <c r="A50" s="339" t="s">
        <v>106</v>
      </c>
      <c r="B50" s="339">
        <v>649</v>
      </c>
      <c r="C50" s="340">
        <v>7052</v>
      </c>
      <c r="D50" s="340"/>
    </row>
    <row r="51" spans="1:4" ht="14.25" customHeight="1">
      <c r="A51" s="339" t="s">
        <v>108</v>
      </c>
      <c r="B51" s="339">
        <v>371</v>
      </c>
      <c r="C51" s="340">
        <v>3771</v>
      </c>
      <c r="D51" s="340"/>
    </row>
    <row r="52" spans="1:4" ht="14.25" customHeight="1">
      <c r="A52" s="339" t="s">
        <v>109</v>
      </c>
      <c r="B52" s="339">
        <v>648</v>
      </c>
      <c r="C52" s="340">
        <v>11812</v>
      </c>
    </row>
    <row r="53" spans="1:4" ht="14.25" customHeight="1">
      <c r="A53" s="339" t="s">
        <v>229</v>
      </c>
      <c r="B53" s="339">
        <v>1039</v>
      </c>
      <c r="C53" s="340">
        <v>9310</v>
      </c>
    </row>
    <row r="54" spans="1:4" ht="14.25" customHeight="1">
      <c r="A54" s="339" t="s">
        <v>112</v>
      </c>
      <c r="B54" s="339">
        <v>222</v>
      </c>
      <c r="C54" s="340">
        <v>1603</v>
      </c>
    </row>
    <row r="55" spans="1:4" ht="14.25" customHeight="1">
      <c r="A55" s="339" t="s">
        <v>324</v>
      </c>
      <c r="B55" s="339">
        <v>315</v>
      </c>
      <c r="C55" s="340">
        <v>2648</v>
      </c>
    </row>
    <row r="56" spans="1:4" ht="14.25" customHeight="1">
      <c r="A56" s="339" t="s">
        <v>114</v>
      </c>
      <c r="B56" s="339">
        <v>320</v>
      </c>
      <c r="C56" s="340">
        <v>2319</v>
      </c>
    </row>
    <row r="57" spans="1:4" ht="14.25" customHeight="1">
      <c r="A57" s="339" t="s">
        <v>116</v>
      </c>
      <c r="B57" s="339">
        <v>289</v>
      </c>
      <c r="C57" s="340">
        <v>8014</v>
      </c>
    </row>
    <row r="58" spans="1:4" ht="14.25" customHeight="1">
      <c r="A58" s="339" t="s">
        <v>190</v>
      </c>
      <c r="B58" s="339">
        <v>127</v>
      </c>
      <c r="C58" s="339">
        <v>1361</v>
      </c>
    </row>
    <row r="59" spans="1:4" ht="14.25" customHeight="1">
      <c r="A59" s="339" t="s">
        <v>119</v>
      </c>
      <c r="B59" s="339">
        <v>132</v>
      </c>
      <c r="C59" s="340">
        <v>1385</v>
      </c>
    </row>
    <row r="60" spans="1:4" ht="14.25" customHeight="1">
      <c r="A60" s="339" t="s">
        <v>332</v>
      </c>
      <c r="B60" s="339">
        <v>8</v>
      </c>
      <c r="C60" s="339">
        <v>523</v>
      </c>
    </row>
    <row r="61" spans="1:4" ht="14.25" customHeight="1">
      <c r="A61" s="339" t="s">
        <v>124</v>
      </c>
      <c r="B61" s="339">
        <v>876</v>
      </c>
      <c r="C61" s="340">
        <v>19525</v>
      </c>
    </row>
    <row r="62" spans="1:4" ht="14.25" customHeight="1">
      <c r="A62" s="339" t="s">
        <v>125</v>
      </c>
      <c r="B62" s="339">
        <v>424</v>
      </c>
      <c r="C62" s="340">
        <v>8527</v>
      </c>
    </row>
    <row r="63" spans="1:4" ht="14.25" customHeight="1">
      <c r="A63" s="339" t="s">
        <v>230</v>
      </c>
      <c r="B63" s="339">
        <v>223</v>
      </c>
      <c r="C63" s="340">
        <v>3229</v>
      </c>
    </row>
    <row r="64" spans="1:4" ht="14.25" customHeight="1">
      <c r="A64" s="339" t="s">
        <v>126</v>
      </c>
      <c r="B64" s="339">
        <v>391</v>
      </c>
      <c r="C64" s="340">
        <v>8475</v>
      </c>
    </row>
    <row r="65" spans="1:3" ht="14.25" customHeight="1">
      <c r="A65" s="339" t="s">
        <v>191</v>
      </c>
      <c r="B65" s="339">
        <v>101</v>
      </c>
      <c r="C65" s="339">
        <v>1066</v>
      </c>
    </row>
    <row r="66" spans="1:3" ht="14.25" customHeight="1">
      <c r="A66" s="339" t="s">
        <v>129</v>
      </c>
      <c r="B66" s="339">
        <v>297</v>
      </c>
      <c r="C66" s="340">
        <v>2758</v>
      </c>
    </row>
    <row r="67" spans="1:3" ht="14.25" customHeight="1">
      <c r="A67" s="339" t="s">
        <v>130</v>
      </c>
      <c r="B67" s="339">
        <v>1846</v>
      </c>
      <c r="C67" s="340">
        <v>65886</v>
      </c>
    </row>
    <row r="68" spans="1:3" ht="14.25" customHeight="1">
      <c r="A68" s="339" t="s">
        <v>131</v>
      </c>
      <c r="B68" s="339">
        <v>281</v>
      </c>
      <c r="C68" s="340">
        <v>4660</v>
      </c>
    </row>
    <row r="69" spans="1:3" ht="14.25" customHeight="1">
      <c r="A69" s="339" t="s">
        <v>132</v>
      </c>
      <c r="B69" s="339">
        <v>191</v>
      </c>
      <c r="C69" s="340">
        <v>3347</v>
      </c>
    </row>
    <row r="70" spans="1:3" ht="14.25" customHeight="1">
      <c r="A70" s="339" t="s">
        <v>134</v>
      </c>
      <c r="B70" s="339">
        <v>145</v>
      </c>
      <c r="C70" s="340">
        <v>1656</v>
      </c>
    </row>
    <row r="71" spans="1:3" ht="14.25" customHeight="1">
      <c r="A71" s="339" t="s">
        <v>135</v>
      </c>
      <c r="B71" s="339">
        <v>659</v>
      </c>
      <c r="C71" s="340">
        <v>9946</v>
      </c>
    </row>
    <row r="72" spans="1:3" ht="14.25" customHeight="1">
      <c r="A72" s="339" t="s">
        <v>232</v>
      </c>
      <c r="B72" s="340">
        <v>1212</v>
      </c>
      <c r="C72" s="340">
        <v>13309</v>
      </c>
    </row>
    <row r="73" spans="1:3" ht="14.25" customHeight="1">
      <c r="A73" s="339" t="s">
        <v>233</v>
      </c>
      <c r="B73" s="339">
        <v>584</v>
      </c>
      <c r="C73" s="340">
        <v>4255</v>
      </c>
    </row>
    <row r="74" spans="1:3" ht="14.25" customHeight="1">
      <c r="A74" s="339" t="s">
        <v>325</v>
      </c>
      <c r="B74" s="339">
        <v>1212</v>
      </c>
      <c r="C74" s="340">
        <v>20842</v>
      </c>
    </row>
    <row r="75" spans="1:3" ht="14.25" customHeight="1">
      <c r="A75" s="339" t="s">
        <v>137</v>
      </c>
      <c r="B75" s="339">
        <v>464</v>
      </c>
      <c r="C75" s="340">
        <v>10807</v>
      </c>
    </row>
    <row r="76" spans="1:3" ht="14.25" customHeight="1">
      <c r="A76" s="339" t="s">
        <v>138</v>
      </c>
      <c r="B76" s="340">
        <v>518</v>
      </c>
      <c r="C76" s="340">
        <v>9992</v>
      </c>
    </row>
    <row r="77" spans="1:3" ht="14.25" customHeight="1">
      <c r="A77" s="339" t="s">
        <v>139</v>
      </c>
      <c r="B77" s="339">
        <v>362</v>
      </c>
      <c r="C77" s="340">
        <v>4647</v>
      </c>
    </row>
    <row r="78" spans="1:3" ht="14.25" customHeight="1">
      <c r="A78" s="339" t="s">
        <v>140</v>
      </c>
      <c r="B78" s="339">
        <v>421</v>
      </c>
      <c r="C78" s="340">
        <v>4860</v>
      </c>
    </row>
    <row r="79" spans="1:3" ht="14.25" customHeight="1">
      <c r="A79" s="339" t="s">
        <v>142</v>
      </c>
      <c r="B79" s="339">
        <v>102</v>
      </c>
      <c r="C79" s="340">
        <v>1182</v>
      </c>
    </row>
    <row r="80" spans="1:3" ht="14.25" customHeight="1">
      <c r="A80" s="339" t="s">
        <v>144</v>
      </c>
      <c r="B80" s="339">
        <v>138</v>
      </c>
      <c r="C80" s="340">
        <v>1516</v>
      </c>
    </row>
    <row r="81" spans="1:3" ht="14.25" customHeight="1">
      <c r="A81" s="339" t="s">
        <v>145</v>
      </c>
      <c r="B81" s="339">
        <v>961</v>
      </c>
      <c r="C81" s="340">
        <v>18779</v>
      </c>
    </row>
    <row r="82" spans="1:3" ht="14.25" customHeight="1">
      <c r="A82" s="339" t="s">
        <v>326</v>
      </c>
      <c r="B82" s="339">
        <v>263</v>
      </c>
      <c r="C82" s="340">
        <v>5554</v>
      </c>
    </row>
    <row r="83" spans="1:3" ht="14.25" customHeight="1">
      <c r="A83" s="339" t="s">
        <v>150</v>
      </c>
      <c r="B83" s="339">
        <v>19</v>
      </c>
      <c r="C83" s="339">
        <v>73</v>
      </c>
    </row>
    <row r="84" spans="1:3" ht="14.25" customHeight="1">
      <c r="A84" s="339" t="s">
        <v>236</v>
      </c>
      <c r="B84" s="339">
        <v>314</v>
      </c>
      <c r="C84" s="340">
        <v>2039</v>
      </c>
    </row>
    <row r="85" spans="1:3" ht="14.25" customHeight="1">
      <c r="A85" s="339" t="s">
        <v>153</v>
      </c>
      <c r="B85" s="339">
        <v>154</v>
      </c>
      <c r="C85" s="339">
        <v>1112</v>
      </c>
    </row>
    <row r="86" spans="1:3" ht="14.25" customHeight="1">
      <c r="A86" s="339" t="s">
        <v>160</v>
      </c>
      <c r="B86" s="339">
        <v>387</v>
      </c>
      <c r="C86" s="340">
        <v>8470</v>
      </c>
    </row>
    <row r="87" spans="1:3" ht="14.25" customHeight="1">
      <c r="A87" s="339" t="s">
        <v>162</v>
      </c>
      <c r="B87" s="339">
        <v>968</v>
      </c>
      <c r="C87" s="340">
        <v>4470</v>
      </c>
    </row>
    <row r="88" spans="1:3" ht="14.25" customHeight="1">
      <c r="A88" s="339" t="s">
        <v>237</v>
      </c>
      <c r="B88" s="339">
        <v>602</v>
      </c>
      <c r="C88" s="340">
        <v>10913</v>
      </c>
    </row>
    <row r="89" spans="1:3" ht="14.25" customHeight="1">
      <c r="A89" s="339" t="s">
        <v>163</v>
      </c>
      <c r="B89" s="339">
        <v>657</v>
      </c>
      <c r="C89" s="340">
        <v>5919</v>
      </c>
    </row>
    <row r="90" spans="1:3" ht="14.25" customHeight="1">
      <c r="A90" s="339" t="s">
        <v>164</v>
      </c>
      <c r="B90" s="339">
        <v>176</v>
      </c>
      <c r="C90" s="340">
        <v>3110</v>
      </c>
    </row>
    <row r="91" spans="1:3" ht="14.25" customHeight="1">
      <c r="A91" s="339" t="s">
        <v>192</v>
      </c>
      <c r="B91" s="339">
        <v>141</v>
      </c>
      <c r="C91" s="340">
        <v>5593</v>
      </c>
    </row>
    <row r="92" spans="1:3" ht="14.25" customHeight="1">
      <c r="A92" s="339" t="s">
        <v>166</v>
      </c>
      <c r="B92" s="339">
        <v>764</v>
      </c>
      <c r="C92" s="340">
        <v>21812</v>
      </c>
    </row>
    <row r="93" spans="1:3" ht="14.25" customHeight="1">
      <c r="A93" s="339" t="s">
        <v>167</v>
      </c>
      <c r="B93" s="339">
        <v>383</v>
      </c>
      <c r="C93" s="340">
        <v>6726</v>
      </c>
    </row>
    <row r="94" spans="1:3" ht="14.25" customHeight="1">
      <c r="A94" s="339" t="s">
        <v>193</v>
      </c>
      <c r="B94" s="339">
        <v>147</v>
      </c>
      <c r="C94" s="340">
        <v>1578</v>
      </c>
    </row>
    <row r="95" spans="1:3" ht="14.25" customHeight="1">
      <c r="B95" s="139"/>
      <c r="C95" s="139"/>
    </row>
    <row r="96" spans="1:3" ht="14.25" customHeight="1">
      <c r="A96" s="17" t="s">
        <v>11</v>
      </c>
      <c r="B96" s="139">
        <f>MEDIAN(B5:B94)</f>
        <v>353</v>
      </c>
      <c r="C96" s="139">
        <f>MEDIAN(C5:C94)</f>
        <v>4705</v>
      </c>
    </row>
    <row r="97" spans="1:3" ht="14.25" customHeight="1">
      <c r="A97" s="17" t="s">
        <v>10</v>
      </c>
      <c r="B97" s="139">
        <f>AVERAGE(B5:B94)</f>
        <v>484.74444444444447</v>
      </c>
      <c r="C97" s="139">
        <f>AVERAGE(C5:C94)</f>
        <v>7629.7444444444445</v>
      </c>
    </row>
    <row r="98" spans="1:3" ht="14.25" customHeight="1">
      <c r="A98" s="17" t="s">
        <v>239</v>
      </c>
      <c r="B98" s="139">
        <f>SUM(B5:B94)</f>
        <v>43627</v>
      </c>
      <c r="C98" s="139">
        <f>SUM(C5:C94)</f>
        <v>686677</v>
      </c>
    </row>
  </sheetData>
  <conditionalFormatting sqref="B5:C94">
    <cfRule type="cellIs" dxfId="31" priority="1" operator="lessThan">
      <formula>0</formula>
    </cfRule>
    <cfRule type="cellIs" dxfId="30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DDAF-48A1-4C76-B04A-DD84307E7A18}">
  <dimension ref="A1:G98"/>
  <sheetViews>
    <sheetView zoomScaleNormal="100" workbookViewId="0">
      <selection activeCell="F4" sqref="F4:G4"/>
    </sheetView>
  </sheetViews>
  <sheetFormatPr defaultRowHeight="12.75"/>
  <cols>
    <col min="1" max="1" width="17.5703125" customWidth="1"/>
    <col min="2" max="2" width="10" customWidth="1"/>
    <col min="3" max="3" width="13.7109375" customWidth="1"/>
    <col min="4" max="4" width="2.7109375" customWidth="1"/>
    <col min="5" max="5" width="20.5703125" customWidth="1"/>
    <col min="6" max="6" width="10.28515625" customWidth="1"/>
    <col min="7" max="7" width="13.85546875" customWidth="1"/>
    <col min="8" max="8" width="21.5703125" bestFit="1" customWidth="1"/>
    <col min="9" max="9" width="15.5703125" bestFit="1" customWidth="1"/>
    <col min="10" max="10" width="22.85546875" bestFit="1" customWidth="1"/>
    <col min="11" max="11" width="24.7109375" bestFit="1" customWidth="1"/>
    <col min="12" max="12" width="33.140625" bestFit="1" customWidth="1"/>
    <col min="14" max="14" width="24.7109375" bestFit="1" customWidth="1"/>
    <col min="15" max="15" width="33.140625" bestFit="1" customWidth="1"/>
  </cols>
  <sheetData>
    <row r="1" spans="1:7" ht="16.5" customHeight="1">
      <c r="A1" s="1" t="s">
        <v>938</v>
      </c>
    </row>
    <row r="2" spans="1:7" ht="12.75" customHeight="1">
      <c r="A2" s="14" t="s">
        <v>939</v>
      </c>
    </row>
    <row r="3" spans="1:7" ht="9" customHeight="1"/>
    <row r="4" spans="1:7" ht="27.75" customHeight="1">
      <c r="A4" s="17"/>
      <c r="B4" s="42" t="s">
        <v>940</v>
      </c>
      <c r="C4" s="42" t="s">
        <v>941</v>
      </c>
      <c r="D4" s="42"/>
      <c r="E4" s="17"/>
      <c r="F4" s="42"/>
      <c r="G4" s="42"/>
    </row>
    <row r="5" spans="1:7" ht="14.25" customHeight="1">
      <c r="A5" s="339" t="s">
        <v>321</v>
      </c>
      <c r="B5" s="339">
        <v>152</v>
      </c>
      <c r="C5" s="340">
        <v>7587</v>
      </c>
      <c r="D5" s="340"/>
    </row>
    <row r="6" spans="1:7" ht="14.25" customHeight="1">
      <c r="A6" s="339" t="s">
        <v>185</v>
      </c>
      <c r="B6" s="339">
        <v>1</v>
      </c>
      <c r="C6" s="339">
        <v>10</v>
      </c>
      <c r="D6" s="339"/>
    </row>
    <row r="7" spans="1:7" ht="14.25" customHeight="1">
      <c r="A7" s="339" t="s">
        <v>29</v>
      </c>
      <c r="B7" s="339">
        <v>0</v>
      </c>
      <c r="C7" s="339">
        <v>0</v>
      </c>
      <c r="D7" s="339"/>
    </row>
    <row r="8" spans="1:7" ht="14.25" customHeight="1">
      <c r="A8" s="339" t="s">
        <v>30</v>
      </c>
      <c r="B8" s="339">
        <v>3</v>
      </c>
      <c r="C8" s="340">
        <v>28</v>
      </c>
      <c r="D8" s="340"/>
    </row>
    <row r="9" spans="1:7" ht="14.25" customHeight="1">
      <c r="A9" s="339" t="s">
        <v>32</v>
      </c>
      <c r="B9" s="339">
        <v>36</v>
      </c>
      <c r="C9" s="340">
        <v>12824</v>
      </c>
      <c r="D9" s="340"/>
    </row>
    <row r="10" spans="1:7" ht="14.25" customHeight="1">
      <c r="A10" s="339" t="s">
        <v>33</v>
      </c>
      <c r="B10" s="339">
        <v>5</v>
      </c>
      <c r="C10" s="340">
        <v>445</v>
      </c>
      <c r="D10" s="340"/>
    </row>
    <row r="11" spans="1:7" ht="14.25" customHeight="1">
      <c r="A11" s="339" t="s">
        <v>37</v>
      </c>
      <c r="B11" s="339">
        <v>0</v>
      </c>
      <c r="C11" s="339">
        <v>0</v>
      </c>
      <c r="D11" s="339"/>
    </row>
    <row r="12" spans="1:7" ht="14.25" customHeight="1">
      <c r="A12" s="339" t="s">
        <v>215</v>
      </c>
      <c r="B12" s="339">
        <v>0</v>
      </c>
      <c r="C12" s="339">
        <v>0</v>
      </c>
      <c r="D12" s="339"/>
    </row>
    <row r="13" spans="1:7" ht="14.25" customHeight="1">
      <c r="A13" s="339" t="s">
        <v>38</v>
      </c>
      <c r="B13" s="339">
        <v>15</v>
      </c>
      <c r="C13" s="339">
        <v>4316</v>
      </c>
      <c r="D13" s="339"/>
    </row>
    <row r="14" spans="1:7" ht="14.25" customHeight="1">
      <c r="A14" s="339" t="s">
        <v>42</v>
      </c>
      <c r="B14" s="339">
        <v>39</v>
      </c>
      <c r="C14" s="340">
        <v>3273</v>
      </c>
      <c r="D14" s="340"/>
    </row>
    <row r="15" spans="1:7" ht="14.25" customHeight="1">
      <c r="A15" s="339" t="s">
        <v>44</v>
      </c>
      <c r="B15" s="339">
        <v>30</v>
      </c>
      <c r="C15" s="340">
        <v>615</v>
      </c>
      <c r="D15" s="340"/>
    </row>
    <row r="16" spans="1:7" ht="14.25" customHeight="1">
      <c r="A16" s="339" t="s">
        <v>47</v>
      </c>
      <c r="B16" s="339">
        <v>0</v>
      </c>
      <c r="C16" s="339">
        <v>0</v>
      </c>
      <c r="D16" s="339"/>
    </row>
    <row r="17" spans="1:4" ht="14.25" customHeight="1">
      <c r="A17" s="339" t="s">
        <v>49</v>
      </c>
      <c r="B17" s="339">
        <v>122</v>
      </c>
      <c r="C17" s="340">
        <v>1689</v>
      </c>
      <c r="D17" s="340"/>
    </row>
    <row r="18" spans="1:4" ht="14.25" customHeight="1">
      <c r="A18" s="339" t="s">
        <v>52</v>
      </c>
      <c r="B18" s="340">
        <v>1161</v>
      </c>
      <c r="C18" s="340">
        <v>7862</v>
      </c>
      <c r="D18" s="340"/>
    </row>
    <row r="19" spans="1:4" ht="14.25" customHeight="1">
      <c r="A19" s="339" t="s">
        <v>54</v>
      </c>
      <c r="B19" s="339">
        <v>129</v>
      </c>
      <c r="C19" s="340">
        <v>1130</v>
      </c>
      <c r="D19" s="340"/>
    </row>
    <row r="20" spans="1:4" ht="14.25" customHeight="1">
      <c r="A20" s="339" t="s">
        <v>56</v>
      </c>
      <c r="B20" s="339">
        <v>80</v>
      </c>
      <c r="C20" s="340">
        <v>96907</v>
      </c>
      <c r="D20" s="340"/>
    </row>
    <row r="21" spans="1:4" ht="14.25" customHeight="1">
      <c r="A21" s="339" t="s">
        <v>57</v>
      </c>
      <c r="B21" s="339">
        <v>108</v>
      </c>
      <c r="C21" s="340">
        <v>4557</v>
      </c>
      <c r="D21" s="340"/>
    </row>
    <row r="22" spans="1:4" ht="14.25" customHeight="1">
      <c r="A22" s="339" t="s">
        <v>59</v>
      </c>
      <c r="B22" s="339">
        <v>169</v>
      </c>
      <c r="C22" s="340">
        <v>2605</v>
      </c>
      <c r="D22" s="340"/>
    </row>
    <row r="23" spans="1:4" ht="14.25" customHeight="1">
      <c r="A23" s="339" t="s">
        <v>322</v>
      </c>
      <c r="B23" s="339">
        <v>289</v>
      </c>
      <c r="C23" s="340">
        <v>22697</v>
      </c>
      <c r="D23" s="339"/>
    </row>
    <row r="24" spans="1:4" ht="14.25" customHeight="1">
      <c r="A24" s="339" t="s">
        <v>222</v>
      </c>
      <c r="B24" s="339">
        <v>13</v>
      </c>
      <c r="C24" s="339">
        <v>36</v>
      </c>
      <c r="D24" s="340"/>
    </row>
    <row r="25" spans="1:4" ht="14.25" customHeight="1">
      <c r="A25" s="339" t="s">
        <v>60</v>
      </c>
      <c r="B25" s="339">
        <v>21</v>
      </c>
      <c r="C25" s="340">
        <v>5052</v>
      </c>
      <c r="D25" s="339"/>
    </row>
    <row r="26" spans="1:4" ht="14.25" customHeight="1">
      <c r="A26" s="339" t="s">
        <v>323</v>
      </c>
      <c r="B26" s="339">
        <v>17</v>
      </c>
      <c r="C26" s="340">
        <v>1283</v>
      </c>
      <c r="D26" s="340"/>
    </row>
    <row r="27" spans="1:4" ht="14.25" customHeight="1">
      <c r="A27" s="339" t="s">
        <v>63</v>
      </c>
      <c r="B27" s="339">
        <v>0</v>
      </c>
      <c r="C27" s="339">
        <v>0</v>
      </c>
      <c r="D27" s="340"/>
    </row>
    <row r="28" spans="1:4" ht="14.25" customHeight="1">
      <c r="A28" s="339" t="s">
        <v>65</v>
      </c>
      <c r="B28" s="339">
        <v>17</v>
      </c>
      <c r="C28" s="340">
        <v>474</v>
      </c>
      <c r="D28" s="339"/>
    </row>
    <row r="29" spans="1:4" ht="14.25" customHeight="1">
      <c r="A29" s="339" t="s">
        <v>70</v>
      </c>
      <c r="B29" s="339">
        <v>271</v>
      </c>
      <c r="C29" s="340">
        <v>116989</v>
      </c>
      <c r="D29" s="340"/>
    </row>
    <row r="30" spans="1:4" ht="14.25" customHeight="1">
      <c r="A30" s="339" t="s">
        <v>74</v>
      </c>
      <c r="B30" s="339">
        <v>0</v>
      </c>
      <c r="C30" s="339">
        <v>0</v>
      </c>
      <c r="D30" s="340"/>
    </row>
    <row r="31" spans="1:4" ht="14.25" customHeight="1">
      <c r="A31" s="339" t="s">
        <v>75</v>
      </c>
      <c r="B31" s="339">
        <v>0</v>
      </c>
      <c r="C31" s="339">
        <v>0</v>
      </c>
      <c r="D31" s="339"/>
    </row>
    <row r="32" spans="1:4" ht="14.25" customHeight="1">
      <c r="A32" s="339" t="s">
        <v>76</v>
      </c>
      <c r="B32" s="339">
        <v>282</v>
      </c>
      <c r="C32" s="340">
        <v>2580</v>
      </c>
      <c r="D32" s="340"/>
    </row>
    <row r="33" spans="1:4" ht="14.25" customHeight="1">
      <c r="A33" s="339" t="s">
        <v>79</v>
      </c>
      <c r="B33" s="339">
        <v>246</v>
      </c>
      <c r="C33" s="340">
        <v>3675</v>
      </c>
      <c r="D33" s="340"/>
    </row>
    <row r="34" spans="1:4" ht="14.25" customHeight="1">
      <c r="A34" s="339" t="s">
        <v>187</v>
      </c>
      <c r="B34" s="339">
        <v>25</v>
      </c>
      <c r="C34" s="340">
        <v>92</v>
      </c>
      <c r="D34" s="340"/>
    </row>
    <row r="35" spans="1:4" ht="14.25" customHeight="1">
      <c r="A35" s="339" t="s">
        <v>82</v>
      </c>
      <c r="B35" s="339">
        <v>39</v>
      </c>
      <c r="C35" s="339">
        <v>13702</v>
      </c>
      <c r="D35" s="339"/>
    </row>
    <row r="36" spans="1:4" ht="14.25" customHeight="1">
      <c r="A36" s="339" t="s">
        <v>226</v>
      </c>
      <c r="B36" s="339">
        <v>0</v>
      </c>
      <c r="C36" s="339">
        <v>0</v>
      </c>
      <c r="D36" s="339"/>
    </row>
    <row r="37" spans="1:4" ht="14.25" customHeight="1">
      <c r="A37" s="339" t="s">
        <v>85</v>
      </c>
      <c r="B37" s="339">
        <v>25</v>
      </c>
      <c r="C37" s="339">
        <v>2239</v>
      </c>
      <c r="D37" s="339"/>
    </row>
    <row r="38" spans="1:4" ht="14.25" customHeight="1">
      <c r="A38" s="339" t="s">
        <v>88</v>
      </c>
      <c r="B38" s="339">
        <v>49</v>
      </c>
      <c r="C38" s="340">
        <v>1013</v>
      </c>
      <c r="D38" s="340"/>
    </row>
    <row r="39" spans="1:4" ht="14.25" customHeight="1">
      <c r="A39" s="339" t="s">
        <v>227</v>
      </c>
      <c r="B39" s="339">
        <v>39</v>
      </c>
      <c r="C39" s="340">
        <v>4327</v>
      </c>
      <c r="D39" s="340"/>
    </row>
    <row r="40" spans="1:4" ht="14.25" customHeight="1">
      <c r="A40" s="339" t="s">
        <v>91</v>
      </c>
      <c r="B40" s="339">
        <v>0</v>
      </c>
      <c r="C40" s="339">
        <v>0</v>
      </c>
      <c r="D40" s="339"/>
    </row>
    <row r="41" spans="1:4" ht="14.25" customHeight="1">
      <c r="A41" s="339" t="s">
        <v>92</v>
      </c>
      <c r="B41" s="339">
        <v>46</v>
      </c>
      <c r="C41" s="340">
        <v>6203</v>
      </c>
      <c r="D41" s="340"/>
    </row>
    <row r="42" spans="1:4" ht="14.25" customHeight="1">
      <c r="A42" s="339" t="s">
        <v>189</v>
      </c>
      <c r="B42" s="339">
        <v>43</v>
      </c>
      <c r="C42" s="340">
        <v>1996</v>
      </c>
      <c r="D42" s="340"/>
    </row>
    <row r="43" spans="1:4" ht="14.25" customHeight="1">
      <c r="A43" s="339" t="s">
        <v>96</v>
      </c>
      <c r="B43" s="339">
        <v>0</v>
      </c>
      <c r="C43" s="339">
        <v>0</v>
      </c>
      <c r="D43" s="339"/>
    </row>
    <row r="44" spans="1:4" ht="14.25" customHeight="1">
      <c r="A44" s="339" t="s">
        <v>98</v>
      </c>
      <c r="B44" s="339">
        <v>9</v>
      </c>
      <c r="C44" s="339">
        <v>390</v>
      </c>
      <c r="D44" s="339"/>
    </row>
    <row r="45" spans="1:4" ht="14.25" customHeight="1">
      <c r="A45" s="339" t="s">
        <v>99</v>
      </c>
      <c r="B45" s="339">
        <v>24</v>
      </c>
      <c r="C45" s="339">
        <v>2413</v>
      </c>
      <c r="D45" s="339"/>
    </row>
    <row r="46" spans="1:4" ht="14.25" customHeight="1">
      <c r="A46" s="339" t="s">
        <v>228</v>
      </c>
      <c r="B46" s="339">
        <v>102</v>
      </c>
      <c r="C46" s="340">
        <v>8439</v>
      </c>
      <c r="D46" s="340"/>
    </row>
    <row r="47" spans="1:4" ht="14.25" customHeight="1">
      <c r="A47" s="339" t="s">
        <v>102</v>
      </c>
      <c r="B47" s="339">
        <v>17</v>
      </c>
      <c r="C47" s="340">
        <v>1330</v>
      </c>
      <c r="D47" s="340"/>
    </row>
    <row r="48" spans="1:4" ht="14.25" customHeight="1">
      <c r="A48" s="339" t="s">
        <v>104</v>
      </c>
      <c r="B48" s="339">
        <v>43</v>
      </c>
      <c r="C48" s="340">
        <v>3047</v>
      </c>
      <c r="D48" s="340"/>
    </row>
    <row r="49" spans="1:4" ht="14.25" customHeight="1">
      <c r="A49" s="339" t="s">
        <v>105</v>
      </c>
      <c r="B49" s="339">
        <v>65</v>
      </c>
      <c r="C49" s="340">
        <v>6204</v>
      </c>
      <c r="D49" s="340"/>
    </row>
    <row r="50" spans="1:4" ht="14.25" customHeight="1">
      <c r="A50" s="339" t="s">
        <v>106</v>
      </c>
      <c r="B50" s="339">
        <v>0</v>
      </c>
      <c r="C50" s="339">
        <v>0</v>
      </c>
      <c r="D50" s="339"/>
    </row>
    <row r="51" spans="1:4" ht="14.25" customHeight="1">
      <c r="A51" s="339" t="s">
        <v>108</v>
      </c>
      <c r="B51" s="339">
        <v>3</v>
      </c>
      <c r="C51" s="340">
        <v>36</v>
      </c>
      <c r="D51" s="340"/>
    </row>
    <row r="52" spans="1:4">
      <c r="A52" s="339" t="s">
        <v>109</v>
      </c>
      <c r="B52" s="339">
        <v>45</v>
      </c>
      <c r="C52" s="340">
        <v>634</v>
      </c>
    </row>
    <row r="53" spans="1:4">
      <c r="A53" s="339" t="s">
        <v>229</v>
      </c>
      <c r="B53" s="339">
        <v>131</v>
      </c>
      <c r="C53" s="340">
        <v>10474</v>
      </c>
    </row>
    <row r="54" spans="1:4">
      <c r="A54" s="339" t="s">
        <v>112</v>
      </c>
      <c r="B54" s="339">
        <v>4</v>
      </c>
      <c r="C54" s="339">
        <v>60</v>
      </c>
    </row>
    <row r="55" spans="1:4">
      <c r="A55" s="339" t="s">
        <v>324</v>
      </c>
      <c r="B55" s="339">
        <v>15</v>
      </c>
      <c r="C55" s="340">
        <v>386</v>
      </c>
    </row>
    <row r="56" spans="1:4">
      <c r="A56" s="339" t="s">
        <v>114</v>
      </c>
      <c r="B56" s="339">
        <v>27</v>
      </c>
      <c r="C56" s="340">
        <v>3726</v>
      </c>
    </row>
    <row r="57" spans="1:4">
      <c r="A57" s="339" t="s">
        <v>116</v>
      </c>
      <c r="B57" s="339">
        <v>121</v>
      </c>
      <c r="C57" s="340">
        <v>33715</v>
      </c>
    </row>
    <row r="58" spans="1:4">
      <c r="A58" s="339" t="s">
        <v>190</v>
      </c>
      <c r="B58" s="339">
        <v>0</v>
      </c>
      <c r="C58" s="339">
        <v>0</v>
      </c>
    </row>
    <row r="59" spans="1:4">
      <c r="A59" s="339" t="s">
        <v>119</v>
      </c>
      <c r="B59" s="339">
        <v>7</v>
      </c>
      <c r="C59" s="339">
        <v>205</v>
      </c>
    </row>
    <row r="60" spans="1:4">
      <c r="A60" s="339" t="s">
        <v>332</v>
      </c>
      <c r="B60" s="339">
        <v>0</v>
      </c>
      <c r="C60" s="339">
        <v>0</v>
      </c>
    </row>
    <row r="61" spans="1:4">
      <c r="A61" s="339" t="s">
        <v>124</v>
      </c>
      <c r="B61" s="339">
        <v>33</v>
      </c>
      <c r="C61" s="340">
        <v>2047</v>
      </c>
    </row>
    <row r="62" spans="1:4">
      <c r="A62" s="339" t="s">
        <v>125</v>
      </c>
      <c r="B62" s="339">
        <v>80</v>
      </c>
      <c r="C62" s="340">
        <v>2379</v>
      </c>
    </row>
    <row r="63" spans="1:4">
      <c r="A63" s="339" t="s">
        <v>230</v>
      </c>
      <c r="B63" s="339">
        <v>9</v>
      </c>
      <c r="C63" s="339">
        <v>16</v>
      </c>
    </row>
    <row r="64" spans="1:4">
      <c r="A64" s="339" t="s">
        <v>126</v>
      </c>
      <c r="B64" s="339">
        <v>35</v>
      </c>
      <c r="C64" s="340">
        <v>2569</v>
      </c>
    </row>
    <row r="65" spans="1:3">
      <c r="A65" s="339" t="s">
        <v>191</v>
      </c>
      <c r="B65" s="339">
        <v>8</v>
      </c>
      <c r="C65" s="339">
        <v>76</v>
      </c>
    </row>
    <row r="66" spans="1:3">
      <c r="A66" s="339" t="s">
        <v>129</v>
      </c>
      <c r="B66" s="339">
        <v>14</v>
      </c>
      <c r="C66" s="339">
        <v>3805</v>
      </c>
    </row>
    <row r="67" spans="1:3">
      <c r="A67" s="339" t="s">
        <v>130</v>
      </c>
      <c r="B67" s="339">
        <v>483</v>
      </c>
      <c r="C67" s="340">
        <v>45764</v>
      </c>
    </row>
    <row r="68" spans="1:3">
      <c r="A68" s="339" t="s">
        <v>131</v>
      </c>
      <c r="B68" s="339">
        <v>189</v>
      </c>
      <c r="C68" s="340">
        <v>3290</v>
      </c>
    </row>
    <row r="69" spans="1:3">
      <c r="A69" s="339" t="s">
        <v>132</v>
      </c>
      <c r="B69" s="339">
        <v>14</v>
      </c>
      <c r="C69" s="340">
        <v>221</v>
      </c>
    </row>
    <row r="70" spans="1:3">
      <c r="A70" s="339" t="s">
        <v>134</v>
      </c>
      <c r="B70" s="339">
        <v>17</v>
      </c>
      <c r="C70" s="340">
        <v>1693</v>
      </c>
    </row>
    <row r="71" spans="1:3">
      <c r="A71" s="339" t="s">
        <v>135</v>
      </c>
      <c r="B71" s="339">
        <v>17</v>
      </c>
      <c r="C71" s="340">
        <v>2015</v>
      </c>
    </row>
    <row r="72" spans="1:3">
      <c r="A72" s="339" t="s">
        <v>232</v>
      </c>
      <c r="B72" s="339">
        <v>197</v>
      </c>
      <c r="C72" s="339">
        <v>8325</v>
      </c>
    </row>
    <row r="73" spans="1:3">
      <c r="A73" s="339" t="s">
        <v>233</v>
      </c>
      <c r="B73" s="339">
        <v>20</v>
      </c>
      <c r="C73" s="340">
        <v>6794</v>
      </c>
    </row>
    <row r="74" spans="1:3">
      <c r="A74" s="339" t="s">
        <v>325</v>
      </c>
      <c r="B74" s="339">
        <v>46</v>
      </c>
      <c r="C74" s="340">
        <v>5796</v>
      </c>
    </row>
    <row r="75" spans="1:3">
      <c r="A75" s="339" t="s">
        <v>137</v>
      </c>
      <c r="B75" s="339">
        <v>62</v>
      </c>
      <c r="C75" s="340">
        <v>1480</v>
      </c>
    </row>
    <row r="76" spans="1:3">
      <c r="A76" s="339" t="s">
        <v>138</v>
      </c>
      <c r="B76" s="339">
        <v>99</v>
      </c>
      <c r="C76" s="340">
        <v>2825</v>
      </c>
    </row>
    <row r="77" spans="1:3">
      <c r="A77" s="339" t="s">
        <v>139</v>
      </c>
      <c r="B77" s="339">
        <v>7</v>
      </c>
      <c r="C77" s="340">
        <v>454</v>
      </c>
    </row>
    <row r="78" spans="1:3">
      <c r="A78" s="339" t="s">
        <v>140</v>
      </c>
      <c r="B78" s="339">
        <v>28</v>
      </c>
      <c r="C78" s="339">
        <v>135</v>
      </c>
    </row>
    <row r="79" spans="1:3">
      <c r="A79" s="339" t="s">
        <v>142</v>
      </c>
      <c r="B79" s="339">
        <v>28</v>
      </c>
      <c r="C79" s="340">
        <v>8184</v>
      </c>
    </row>
    <row r="80" spans="1:3">
      <c r="A80" s="339" t="s">
        <v>144</v>
      </c>
      <c r="B80" s="339">
        <v>7</v>
      </c>
      <c r="C80" s="339">
        <v>286</v>
      </c>
    </row>
    <row r="81" spans="1:3">
      <c r="A81" s="339" t="s">
        <v>145</v>
      </c>
      <c r="B81" s="339">
        <v>118</v>
      </c>
      <c r="C81" s="340">
        <v>7913</v>
      </c>
    </row>
    <row r="82" spans="1:3">
      <c r="A82" s="339" t="s">
        <v>326</v>
      </c>
      <c r="B82" s="339">
        <v>108</v>
      </c>
      <c r="C82" s="340">
        <v>35725</v>
      </c>
    </row>
    <row r="83" spans="1:3">
      <c r="A83" s="339" t="s">
        <v>150</v>
      </c>
      <c r="B83" s="339">
        <v>0</v>
      </c>
      <c r="C83" s="339">
        <v>0</v>
      </c>
    </row>
    <row r="84" spans="1:3">
      <c r="A84" s="339" t="s">
        <v>236</v>
      </c>
      <c r="B84" s="339">
        <v>0</v>
      </c>
      <c r="C84" s="339">
        <v>0</v>
      </c>
    </row>
    <row r="85" spans="1:3">
      <c r="A85" s="339" t="s">
        <v>153</v>
      </c>
      <c r="B85" s="339">
        <v>40</v>
      </c>
      <c r="C85" s="339">
        <v>6490</v>
      </c>
    </row>
    <row r="86" spans="1:3">
      <c r="A86" s="339" t="s">
        <v>160</v>
      </c>
      <c r="B86" s="339">
        <v>221</v>
      </c>
      <c r="C86" s="340">
        <v>3400</v>
      </c>
    </row>
    <row r="87" spans="1:3">
      <c r="A87" s="339" t="s">
        <v>162</v>
      </c>
      <c r="B87" s="339">
        <v>0</v>
      </c>
      <c r="C87" s="340">
        <v>0</v>
      </c>
    </row>
    <row r="88" spans="1:3">
      <c r="A88" s="339" t="s">
        <v>237</v>
      </c>
      <c r="B88" s="339">
        <v>1</v>
      </c>
      <c r="C88" s="339">
        <v>1</v>
      </c>
    </row>
    <row r="89" spans="1:3">
      <c r="A89" s="339" t="s">
        <v>163</v>
      </c>
      <c r="B89" s="339">
        <v>179</v>
      </c>
      <c r="C89" s="340">
        <v>2088</v>
      </c>
    </row>
    <row r="90" spans="1:3">
      <c r="A90" s="339" t="s">
        <v>164</v>
      </c>
      <c r="B90" s="339">
        <v>17</v>
      </c>
      <c r="C90" s="339">
        <v>731</v>
      </c>
    </row>
    <row r="91" spans="1:3">
      <c r="A91" s="339" t="s">
        <v>192</v>
      </c>
      <c r="B91" s="339">
        <v>19</v>
      </c>
      <c r="C91" s="339">
        <v>4072</v>
      </c>
    </row>
    <row r="92" spans="1:3">
      <c r="A92" s="339" t="s">
        <v>166</v>
      </c>
      <c r="B92" s="339">
        <v>89</v>
      </c>
      <c r="C92" s="340">
        <v>6058</v>
      </c>
    </row>
    <row r="93" spans="1:3">
      <c r="A93" s="339" t="s">
        <v>167</v>
      </c>
      <c r="B93" s="339">
        <v>87</v>
      </c>
      <c r="C93" s="340">
        <v>3544</v>
      </c>
    </row>
    <row r="94" spans="1:3">
      <c r="A94" s="339" t="s">
        <v>193</v>
      </c>
      <c r="B94" s="339">
        <v>0</v>
      </c>
      <c r="C94" s="339">
        <v>0</v>
      </c>
    </row>
    <row r="95" spans="1:3">
      <c r="B95" s="139"/>
    </row>
    <row r="96" spans="1:3">
      <c r="A96" s="17" t="s">
        <v>11</v>
      </c>
      <c r="B96" s="139">
        <f>MEDIAN(B5:B94)</f>
        <v>25</v>
      </c>
      <c r="C96" s="139">
        <f>MEDIAN(C5:C94)</f>
        <v>1844.5</v>
      </c>
    </row>
    <row r="97" spans="1:3">
      <c r="A97" s="17" t="s">
        <v>10</v>
      </c>
      <c r="B97" s="139">
        <f>AVERAGE(B5:B94)</f>
        <v>70.63333333333334</v>
      </c>
      <c r="C97" s="139">
        <f>AVERAGE(C5:C94)</f>
        <v>6282.6777777777779</v>
      </c>
    </row>
    <row r="98" spans="1:3">
      <c r="A98" s="17" t="s">
        <v>239</v>
      </c>
      <c r="B98" s="139">
        <f>SUM(B5:B94)</f>
        <v>6357</v>
      </c>
      <c r="C98" s="139">
        <f>SUM(C5:C94)</f>
        <v>565441</v>
      </c>
    </row>
  </sheetData>
  <conditionalFormatting sqref="B5:C94">
    <cfRule type="cellIs" dxfId="29" priority="1" operator="lessThan">
      <formula>0</formula>
    </cfRule>
    <cfRule type="cellIs" dxfId="28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999B-C98F-4AC9-9232-AB20B84DDA2A}">
  <dimension ref="A1:Q98"/>
  <sheetViews>
    <sheetView zoomScaleNormal="100" workbookViewId="0">
      <selection activeCell="K32" sqref="K32"/>
    </sheetView>
  </sheetViews>
  <sheetFormatPr defaultRowHeight="12.75"/>
  <cols>
    <col min="1" max="1" width="18.140625" customWidth="1"/>
    <col min="2" max="2" width="13.7109375" bestFit="1" customWidth="1"/>
    <col min="3" max="3" width="15" bestFit="1" customWidth="1"/>
    <col min="4" max="4" width="8.140625" bestFit="1" customWidth="1"/>
    <col min="5" max="5" width="17.85546875" bestFit="1" customWidth="1"/>
    <col min="6" max="6" width="10.7109375" bestFit="1" customWidth="1"/>
    <col min="7" max="7" width="16" bestFit="1" customWidth="1"/>
    <col min="8" max="8" width="9" bestFit="1" customWidth="1"/>
    <col min="9" max="9" width="16.140625" bestFit="1" customWidth="1"/>
    <col min="10" max="10" width="8.140625" bestFit="1" customWidth="1"/>
    <col min="11" max="11" width="17.42578125" bestFit="1" customWidth="1"/>
    <col min="12" max="12" width="10" bestFit="1" customWidth="1"/>
    <col min="13" max="13" width="10.42578125" bestFit="1" customWidth="1"/>
    <col min="14" max="14" width="16.85546875" bestFit="1" customWidth="1"/>
    <col min="15" max="15" width="15.42578125" bestFit="1" customWidth="1"/>
    <col min="16" max="16" width="8.140625" bestFit="1" customWidth="1"/>
    <col min="17" max="17" width="17.7109375" bestFit="1" customWidth="1"/>
  </cols>
  <sheetData>
    <row r="1" spans="1:17" ht="15">
      <c r="A1" s="1" t="s">
        <v>942</v>
      </c>
      <c r="B1" s="1"/>
      <c r="C1" s="1"/>
      <c r="D1" s="1"/>
      <c r="E1" s="1"/>
      <c r="F1" s="1"/>
      <c r="G1" s="1"/>
      <c r="H1" s="97"/>
      <c r="I1" s="97"/>
    </row>
    <row r="2" spans="1:17" ht="14.25">
      <c r="A2" s="14" t="s">
        <v>943</v>
      </c>
      <c r="B2" s="380"/>
      <c r="C2" s="380"/>
      <c r="D2" s="380"/>
      <c r="E2" s="380"/>
      <c r="F2" s="380"/>
      <c r="G2" s="380"/>
      <c r="H2" s="97"/>
      <c r="I2" s="97"/>
    </row>
    <row r="3" spans="1:17" ht="14.25">
      <c r="A3" s="380"/>
      <c r="B3" s="97"/>
      <c r="C3" s="97"/>
      <c r="D3" s="97"/>
      <c r="E3" s="97"/>
      <c r="F3" s="97"/>
      <c r="G3" s="97"/>
      <c r="H3" s="97"/>
      <c r="I3" s="97"/>
    </row>
    <row r="4" spans="1:17" ht="24">
      <c r="A4" s="212"/>
      <c r="B4" s="42" t="s">
        <v>944</v>
      </c>
      <c r="C4" s="42" t="s">
        <v>945</v>
      </c>
      <c r="D4" s="42" t="s">
        <v>946</v>
      </c>
      <c r="E4" s="42" t="s">
        <v>947</v>
      </c>
      <c r="F4" s="42" t="s">
        <v>948</v>
      </c>
      <c r="G4" s="42" t="s">
        <v>949</v>
      </c>
      <c r="H4" s="42" t="s">
        <v>950</v>
      </c>
      <c r="I4" s="42" t="s">
        <v>951</v>
      </c>
      <c r="J4" s="42" t="s">
        <v>952</v>
      </c>
      <c r="K4" s="42" t="s">
        <v>953</v>
      </c>
      <c r="L4" s="42" t="s">
        <v>954</v>
      </c>
      <c r="M4" s="42" t="s">
        <v>955</v>
      </c>
      <c r="N4" s="42" t="s">
        <v>956</v>
      </c>
      <c r="O4" s="42" t="s">
        <v>957</v>
      </c>
      <c r="P4" s="42" t="s">
        <v>958</v>
      </c>
      <c r="Q4" s="42" t="s">
        <v>959</v>
      </c>
    </row>
    <row r="5" spans="1:17">
      <c r="A5" s="381" t="s">
        <v>321</v>
      </c>
      <c r="B5" s="381">
        <v>242</v>
      </c>
      <c r="C5" s="382">
        <v>6977</v>
      </c>
      <c r="D5" s="381">
        <v>123</v>
      </c>
      <c r="E5" s="382">
        <v>2063</v>
      </c>
      <c r="F5" s="381">
        <v>46</v>
      </c>
      <c r="G5" s="381">
        <v>492</v>
      </c>
      <c r="H5" s="381">
        <v>268</v>
      </c>
      <c r="I5" s="382">
        <v>1953</v>
      </c>
      <c r="J5" s="381">
        <v>50</v>
      </c>
      <c r="K5" s="381">
        <v>450</v>
      </c>
      <c r="L5" s="381">
        <v>3</v>
      </c>
      <c r="M5" s="381">
        <v>23</v>
      </c>
      <c r="N5" s="381">
        <v>62</v>
      </c>
      <c r="O5" s="382">
        <v>1036</v>
      </c>
      <c r="P5" s="383">
        <v>0</v>
      </c>
      <c r="Q5" s="383">
        <v>0</v>
      </c>
    </row>
    <row r="6" spans="1:17">
      <c r="A6" s="381" t="s">
        <v>185</v>
      </c>
      <c r="B6" s="381">
        <v>42</v>
      </c>
      <c r="C6" s="381">
        <v>520</v>
      </c>
      <c r="D6" s="381">
        <v>54</v>
      </c>
      <c r="E6" s="381">
        <v>620</v>
      </c>
      <c r="F6" s="381">
        <v>13</v>
      </c>
      <c r="G6" s="381">
        <v>221</v>
      </c>
      <c r="H6" s="381">
        <v>11</v>
      </c>
      <c r="I6" s="381">
        <v>210</v>
      </c>
      <c r="J6" s="381">
        <v>39</v>
      </c>
      <c r="K6" s="381">
        <v>247</v>
      </c>
      <c r="L6" s="381">
        <v>1</v>
      </c>
      <c r="M6" s="381">
        <v>30</v>
      </c>
      <c r="N6" s="383">
        <v>0</v>
      </c>
      <c r="O6" s="383">
        <v>0</v>
      </c>
      <c r="P6" s="381">
        <v>1</v>
      </c>
      <c r="Q6" s="381">
        <v>125</v>
      </c>
    </row>
    <row r="7" spans="1:17">
      <c r="A7" s="381" t="s">
        <v>29</v>
      </c>
      <c r="B7" s="381">
        <v>1</v>
      </c>
      <c r="C7" s="381">
        <v>9</v>
      </c>
      <c r="D7" s="381">
        <v>3</v>
      </c>
      <c r="E7" s="381">
        <v>24</v>
      </c>
      <c r="F7" s="381">
        <v>2</v>
      </c>
      <c r="G7" s="381">
        <v>23</v>
      </c>
      <c r="H7" s="381">
        <v>1</v>
      </c>
      <c r="I7" s="381">
        <v>8</v>
      </c>
      <c r="J7" s="381">
        <v>2</v>
      </c>
      <c r="K7" s="381">
        <v>24</v>
      </c>
      <c r="L7" s="383">
        <v>0</v>
      </c>
      <c r="M7" s="383">
        <v>0</v>
      </c>
      <c r="N7" s="383">
        <v>0</v>
      </c>
      <c r="O7" s="383">
        <v>0</v>
      </c>
      <c r="P7" s="383">
        <v>0</v>
      </c>
      <c r="Q7" s="383">
        <v>0</v>
      </c>
    </row>
    <row r="8" spans="1:17">
      <c r="A8" s="381" t="s">
        <v>30</v>
      </c>
      <c r="B8" s="381">
        <v>82</v>
      </c>
      <c r="C8" s="382">
        <v>1876</v>
      </c>
      <c r="D8" s="381">
        <v>54</v>
      </c>
      <c r="E8" s="381">
        <v>792</v>
      </c>
      <c r="F8" s="381">
        <v>1</v>
      </c>
      <c r="G8" s="381">
        <v>23</v>
      </c>
      <c r="H8" s="381">
        <v>38</v>
      </c>
      <c r="I8" s="381">
        <v>360</v>
      </c>
      <c r="J8" s="381">
        <v>12</v>
      </c>
      <c r="K8" s="381">
        <v>140</v>
      </c>
      <c r="L8" s="383">
        <v>0</v>
      </c>
      <c r="M8" s="383">
        <v>0</v>
      </c>
      <c r="N8" s="383">
        <v>0</v>
      </c>
      <c r="O8" s="383">
        <v>0</v>
      </c>
      <c r="P8" s="381">
        <v>6</v>
      </c>
      <c r="Q8" s="381">
        <v>101</v>
      </c>
    </row>
    <row r="9" spans="1:17">
      <c r="A9" s="381" t="s">
        <v>32</v>
      </c>
      <c r="B9" s="381">
        <v>221</v>
      </c>
      <c r="C9" s="382">
        <v>2957</v>
      </c>
      <c r="D9" s="381">
        <v>14</v>
      </c>
      <c r="E9" s="381">
        <v>219</v>
      </c>
      <c r="F9" s="383">
        <v>0</v>
      </c>
      <c r="G9" s="383">
        <v>0</v>
      </c>
      <c r="H9" s="381">
        <v>34</v>
      </c>
      <c r="I9" s="381">
        <v>526</v>
      </c>
      <c r="J9" s="381">
        <v>19</v>
      </c>
      <c r="K9" s="381">
        <v>100</v>
      </c>
      <c r="L9" s="381">
        <v>3</v>
      </c>
      <c r="M9" s="381">
        <v>51</v>
      </c>
      <c r="N9" s="381">
        <v>7</v>
      </c>
      <c r="O9" s="381">
        <v>72</v>
      </c>
      <c r="P9" s="383">
        <v>0</v>
      </c>
      <c r="Q9" s="383">
        <v>0</v>
      </c>
    </row>
    <row r="10" spans="1:17">
      <c r="A10" s="381" t="s">
        <v>33</v>
      </c>
      <c r="B10" s="381">
        <v>233</v>
      </c>
      <c r="C10" s="382">
        <v>1930</v>
      </c>
      <c r="D10" s="381">
        <v>36</v>
      </c>
      <c r="E10" s="381">
        <v>404</v>
      </c>
      <c r="F10" s="381">
        <v>6</v>
      </c>
      <c r="G10" s="381">
        <v>47</v>
      </c>
      <c r="H10" s="381">
        <v>123</v>
      </c>
      <c r="I10" s="382">
        <v>1214</v>
      </c>
      <c r="J10" s="381">
        <v>47</v>
      </c>
      <c r="K10" s="381">
        <v>102</v>
      </c>
      <c r="L10" s="381">
        <v>5</v>
      </c>
      <c r="M10" s="381">
        <v>42</v>
      </c>
      <c r="N10" s="381">
        <v>13</v>
      </c>
      <c r="O10" s="381">
        <v>146</v>
      </c>
      <c r="P10" s="381">
        <v>5</v>
      </c>
      <c r="Q10" s="381">
        <v>28</v>
      </c>
    </row>
    <row r="11" spans="1:17">
      <c r="A11" s="381" t="s">
        <v>37</v>
      </c>
      <c r="B11" s="381">
        <v>160</v>
      </c>
      <c r="C11" s="382">
        <v>1208</v>
      </c>
      <c r="D11" s="381">
        <v>24</v>
      </c>
      <c r="E11" s="381">
        <v>199</v>
      </c>
      <c r="F11" s="381">
        <v>2</v>
      </c>
      <c r="G11" s="381">
        <v>18</v>
      </c>
      <c r="H11" s="381">
        <v>4</v>
      </c>
      <c r="I11" s="381">
        <v>730</v>
      </c>
      <c r="J11" s="381">
        <v>8</v>
      </c>
      <c r="K11" s="382">
        <v>2088</v>
      </c>
      <c r="L11" s="383">
        <v>0</v>
      </c>
      <c r="M11" s="383">
        <v>0</v>
      </c>
      <c r="N11" s="383">
        <v>0</v>
      </c>
      <c r="O11" s="383">
        <v>0</v>
      </c>
      <c r="P11" s="381">
        <v>1</v>
      </c>
      <c r="Q11" s="381">
        <v>96</v>
      </c>
    </row>
    <row r="12" spans="1:17">
      <c r="A12" s="381" t="s">
        <v>215</v>
      </c>
      <c r="B12" s="381">
        <v>156</v>
      </c>
      <c r="C12" s="381">
        <v>936</v>
      </c>
      <c r="D12" s="381">
        <v>52</v>
      </c>
      <c r="E12" s="381">
        <v>47</v>
      </c>
      <c r="F12" s="381">
        <v>28</v>
      </c>
      <c r="G12" s="381">
        <v>55</v>
      </c>
      <c r="H12" s="381">
        <v>30</v>
      </c>
      <c r="I12" s="381">
        <v>89</v>
      </c>
      <c r="J12" s="381">
        <v>492</v>
      </c>
      <c r="K12" s="381">
        <v>400</v>
      </c>
      <c r="L12" s="381">
        <v>45</v>
      </c>
      <c r="M12" s="381">
        <v>201</v>
      </c>
      <c r="N12" s="383">
        <v>0</v>
      </c>
      <c r="O12" s="383">
        <v>0</v>
      </c>
      <c r="P12" s="383">
        <v>0</v>
      </c>
      <c r="Q12" s="383">
        <v>0</v>
      </c>
    </row>
    <row r="13" spans="1:17">
      <c r="A13" s="381" t="s">
        <v>38</v>
      </c>
      <c r="B13" s="381">
        <v>502</v>
      </c>
      <c r="C13" s="382">
        <v>9840</v>
      </c>
      <c r="D13" s="381">
        <v>50</v>
      </c>
      <c r="E13" s="382">
        <v>1029</v>
      </c>
      <c r="F13" s="381">
        <v>44</v>
      </c>
      <c r="G13" s="381">
        <v>497</v>
      </c>
      <c r="H13" s="381">
        <v>77</v>
      </c>
      <c r="I13" s="382">
        <v>1252</v>
      </c>
      <c r="J13" s="381">
        <v>74</v>
      </c>
      <c r="K13" s="381">
        <v>668</v>
      </c>
      <c r="L13" s="381">
        <v>1</v>
      </c>
      <c r="M13" s="381">
        <v>24</v>
      </c>
      <c r="N13" s="381">
        <v>147</v>
      </c>
      <c r="O13" s="382">
        <v>2313</v>
      </c>
      <c r="P13" s="381">
        <v>404</v>
      </c>
      <c r="Q13" s="382">
        <v>6246</v>
      </c>
    </row>
    <row r="14" spans="1:17">
      <c r="A14" s="381" t="s">
        <v>42</v>
      </c>
      <c r="B14" s="381">
        <v>156</v>
      </c>
      <c r="C14" s="382">
        <v>2787</v>
      </c>
      <c r="D14" s="381">
        <v>13</v>
      </c>
      <c r="E14" s="381">
        <v>254</v>
      </c>
      <c r="F14" s="381">
        <v>2</v>
      </c>
      <c r="G14" s="381">
        <v>10</v>
      </c>
      <c r="H14" s="381">
        <v>2</v>
      </c>
      <c r="I14" s="381">
        <v>19</v>
      </c>
      <c r="J14" s="381">
        <v>12</v>
      </c>
      <c r="K14" s="381">
        <v>247</v>
      </c>
      <c r="L14" s="383">
        <v>0</v>
      </c>
      <c r="M14" s="383">
        <v>0</v>
      </c>
      <c r="N14" s="383">
        <v>0</v>
      </c>
      <c r="O14" s="383">
        <v>0</v>
      </c>
      <c r="P14" s="381">
        <v>4</v>
      </c>
      <c r="Q14" s="381">
        <v>66</v>
      </c>
    </row>
    <row r="15" spans="1:17">
      <c r="A15" s="381" t="s">
        <v>44</v>
      </c>
      <c r="B15" s="381">
        <v>0</v>
      </c>
      <c r="C15" s="383">
        <v>0</v>
      </c>
      <c r="D15" s="381">
        <v>23</v>
      </c>
      <c r="E15" s="381">
        <v>374</v>
      </c>
      <c r="F15" s="383">
        <v>0</v>
      </c>
      <c r="G15" s="383">
        <v>0</v>
      </c>
      <c r="H15" s="381">
        <v>2</v>
      </c>
      <c r="I15" s="381">
        <v>17</v>
      </c>
      <c r="J15" s="381">
        <v>5</v>
      </c>
      <c r="K15" s="381">
        <v>10</v>
      </c>
      <c r="L15" s="383">
        <v>0</v>
      </c>
      <c r="M15" s="383">
        <v>0</v>
      </c>
      <c r="N15" s="383">
        <v>0</v>
      </c>
      <c r="O15" s="383">
        <v>0</v>
      </c>
      <c r="P15" s="381">
        <v>25</v>
      </c>
      <c r="Q15" s="381">
        <v>431</v>
      </c>
    </row>
    <row r="16" spans="1:17">
      <c r="A16" s="381" t="s">
        <v>47</v>
      </c>
      <c r="B16" s="381">
        <v>57</v>
      </c>
      <c r="C16" s="382">
        <v>1140</v>
      </c>
      <c r="D16" s="381">
        <v>4</v>
      </c>
      <c r="E16" s="381">
        <v>219</v>
      </c>
      <c r="F16" s="383">
        <v>0</v>
      </c>
      <c r="G16" s="383">
        <v>0</v>
      </c>
      <c r="H16" s="381">
        <v>4</v>
      </c>
      <c r="I16" s="381">
        <v>48</v>
      </c>
      <c r="J16" s="383">
        <v>0</v>
      </c>
      <c r="K16" s="383">
        <v>0</v>
      </c>
      <c r="L16" s="383">
        <v>0</v>
      </c>
      <c r="M16" s="383">
        <v>0</v>
      </c>
      <c r="N16" s="383">
        <v>0</v>
      </c>
      <c r="O16" s="383">
        <v>0</v>
      </c>
      <c r="P16" s="381">
        <v>29</v>
      </c>
      <c r="Q16" s="381">
        <v>38</v>
      </c>
    </row>
    <row r="17" spans="1:17">
      <c r="A17" s="381" t="s">
        <v>49</v>
      </c>
      <c r="B17" s="381">
        <v>88</v>
      </c>
      <c r="C17" s="382">
        <v>1050</v>
      </c>
      <c r="D17" s="381">
        <v>21</v>
      </c>
      <c r="E17" s="381">
        <v>691</v>
      </c>
      <c r="F17" s="381">
        <v>19</v>
      </c>
      <c r="G17" s="381">
        <v>369</v>
      </c>
      <c r="H17" s="381">
        <v>135</v>
      </c>
      <c r="I17" s="382">
        <v>1832</v>
      </c>
      <c r="J17" s="381">
        <v>17</v>
      </c>
      <c r="K17" s="381">
        <v>135</v>
      </c>
      <c r="L17" s="383">
        <v>0</v>
      </c>
      <c r="M17" s="383">
        <v>0</v>
      </c>
      <c r="N17" s="381">
        <v>32</v>
      </c>
      <c r="O17" s="381">
        <v>240</v>
      </c>
      <c r="P17" s="381">
        <v>3</v>
      </c>
      <c r="Q17" s="381">
        <v>138</v>
      </c>
    </row>
    <row r="18" spans="1:17">
      <c r="A18" s="381" t="s">
        <v>52</v>
      </c>
      <c r="B18" s="382">
        <v>1254</v>
      </c>
      <c r="C18" s="382">
        <v>9023</v>
      </c>
      <c r="D18" s="383">
        <v>0</v>
      </c>
      <c r="E18" s="383">
        <v>0</v>
      </c>
      <c r="F18" s="381">
        <v>21</v>
      </c>
      <c r="G18" s="382">
        <v>2011</v>
      </c>
      <c r="H18" s="381">
        <v>265</v>
      </c>
      <c r="I18" s="381">
        <v>111</v>
      </c>
      <c r="J18" s="381">
        <v>52</v>
      </c>
      <c r="K18" s="381">
        <v>129</v>
      </c>
      <c r="L18" s="383">
        <v>0</v>
      </c>
      <c r="M18" s="383">
        <v>0</v>
      </c>
      <c r="N18" s="383">
        <v>0</v>
      </c>
      <c r="O18" s="383">
        <v>0</v>
      </c>
      <c r="P18" s="383">
        <v>0</v>
      </c>
      <c r="Q18" s="383">
        <v>0</v>
      </c>
    </row>
    <row r="19" spans="1:17">
      <c r="A19" s="381" t="s">
        <v>54</v>
      </c>
      <c r="B19" s="381">
        <v>233</v>
      </c>
      <c r="C19" s="382">
        <v>2210</v>
      </c>
      <c r="D19" s="381">
        <v>87</v>
      </c>
      <c r="E19" s="382">
        <v>2860</v>
      </c>
      <c r="F19" s="381">
        <v>17</v>
      </c>
      <c r="G19" s="382">
        <v>1995</v>
      </c>
      <c r="H19" s="381">
        <v>156</v>
      </c>
      <c r="I19" s="381">
        <v>888</v>
      </c>
      <c r="J19" s="381">
        <v>17</v>
      </c>
      <c r="K19" s="381">
        <v>113</v>
      </c>
      <c r="L19" s="383">
        <v>0</v>
      </c>
      <c r="M19" s="383">
        <v>0</v>
      </c>
      <c r="N19" s="381">
        <v>69</v>
      </c>
      <c r="O19" s="381">
        <v>285</v>
      </c>
      <c r="P19" s="381">
        <v>4</v>
      </c>
      <c r="Q19" s="381">
        <v>81</v>
      </c>
    </row>
    <row r="20" spans="1:17">
      <c r="A20" s="381" t="s">
        <v>56</v>
      </c>
      <c r="B20" s="381">
        <v>197</v>
      </c>
      <c r="C20" s="382">
        <v>4887</v>
      </c>
      <c r="D20" s="381">
        <v>9</v>
      </c>
      <c r="E20" s="381">
        <v>97</v>
      </c>
      <c r="F20" s="381">
        <v>75</v>
      </c>
      <c r="G20" s="381">
        <v>639</v>
      </c>
      <c r="H20" s="381">
        <v>142</v>
      </c>
      <c r="I20" s="382">
        <v>1600</v>
      </c>
      <c r="J20" s="383">
        <v>0</v>
      </c>
      <c r="K20" s="383">
        <v>0</v>
      </c>
      <c r="L20" s="383">
        <v>0</v>
      </c>
      <c r="M20" s="383">
        <v>0</v>
      </c>
      <c r="N20" s="381">
        <v>40</v>
      </c>
      <c r="O20" s="381">
        <v>245</v>
      </c>
      <c r="P20" s="381">
        <v>26</v>
      </c>
      <c r="Q20" s="381">
        <v>775</v>
      </c>
    </row>
    <row r="21" spans="1:17">
      <c r="A21" s="381" t="s">
        <v>57</v>
      </c>
      <c r="B21" s="381">
        <v>463</v>
      </c>
      <c r="C21" s="382">
        <v>4639</v>
      </c>
      <c r="D21" s="381">
        <v>262</v>
      </c>
      <c r="E21" s="382">
        <v>2322</v>
      </c>
      <c r="F21" s="381">
        <v>43</v>
      </c>
      <c r="G21" s="381">
        <v>575</v>
      </c>
      <c r="H21" s="381">
        <v>288</v>
      </c>
      <c r="I21" s="382">
        <v>2208</v>
      </c>
      <c r="J21" s="381">
        <v>72</v>
      </c>
      <c r="K21" s="381">
        <v>655</v>
      </c>
      <c r="L21" s="383">
        <v>0</v>
      </c>
      <c r="M21" s="383">
        <v>0</v>
      </c>
      <c r="N21" s="381">
        <v>181</v>
      </c>
      <c r="O21" s="382">
        <v>1330</v>
      </c>
      <c r="P21" s="383">
        <v>0</v>
      </c>
      <c r="Q21" s="383">
        <v>0</v>
      </c>
    </row>
    <row r="22" spans="1:17">
      <c r="A22" s="381" t="s">
        <v>59</v>
      </c>
      <c r="B22" s="381">
        <v>409</v>
      </c>
      <c r="C22" s="382">
        <v>6969</v>
      </c>
      <c r="D22" s="381">
        <v>67</v>
      </c>
      <c r="E22" s="381">
        <v>667</v>
      </c>
      <c r="F22" s="381">
        <v>79</v>
      </c>
      <c r="G22" s="381">
        <v>685</v>
      </c>
      <c r="H22" s="381">
        <v>199</v>
      </c>
      <c r="I22" s="382">
        <v>2100</v>
      </c>
      <c r="J22" s="381">
        <v>15</v>
      </c>
      <c r="K22" s="381">
        <v>125</v>
      </c>
      <c r="L22" s="383">
        <v>0</v>
      </c>
      <c r="M22" s="383">
        <v>0</v>
      </c>
      <c r="N22" s="383">
        <v>0</v>
      </c>
      <c r="O22" s="383">
        <v>0</v>
      </c>
      <c r="P22" s="381">
        <v>19</v>
      </c>
      <c r="Q22" s="381">
        <v>538</v>
      </c>
    </row>
    <row r="23" spans="1:17">
      <c r="A23" s="381" t="s">
        <v>322</v>
      </c>
      <c r="B23" s="381">
        <v>0</v>
      </c>
      <c r="C23" s="383">
        <v>0</v>
      </c>
      <c r="D23" s="381">
        <v>910</v>
      </c>
      <c r="E23" s="382">
        <v>23770</v>
      </c>
      <c r="F23" s="381">
        <v>24</v>
      </c>
      <c r="G23" s="381">
        <v>257</v>
      </c>
      <c r="H23" s="381">
        <v>549</v>
      </c>
      <c r="I23" s="382">
        <v>5239</v>
      </c>
      <c r="J23" s="381">
        <v>87</v>
      </c>
      <c r="K23" s="382">
        <v>1402</v>
      </c>
      <c r="L23" s="381">
        <v>1</v>
      </c>
      <c r="M23" s="381">
        <v>2</v>
      </c>
      <c r="N23" s="381">
        <v>1</v>
      </c>
      <c r="O23" s="381">
        <v>8</v>
      </c>
      <c r="P23" s="381">
        <v>109</v>
      </c>
      <c r="Q23" s="382">
        <v>5921</v>
      </c>
    </row>
    <row r="24" spans="1:17">
      <c r="A24" s="381" t="s">
        <v>222</v>
      </c>
      <c r="B24" s="381">
        <v>375</v>
      </c>
      <c r="C24" s="382">
        <v>5045</v>
      </c>
      <c r="D24" s="381">
        <v>109</v>
      </c>
      <c r="E24" s="382">
        <v>1259</v>
      </c>
      <c r="F24" s="381">
        <v>4</v>
      </c>
      <c r="G24" s="381">
        <v>26</v>
      </c>
      <c r="H24" s="381">
        <v>65</v>
      </c>
      <c r="I24" s="381">
        <v>870</v>
      </c>
      <c r="J24" s="381">
        <v>7</v>
      </c>
      <c r="K24" s="381">
        <v>77</v>
      </c>
      <c r="L24" s="383">
        <v>0</v>
      </c>
      <c r="M24" s="383">
        <v>0</v>
      </c>
      <c r="N24" s="383">
        <v>0</v>
      </c>
      <c r="O24" s="383">
        <v>0</v>
      </c>
      <c r="P24" s="381">
        <v>8</v>
      </c>
      <c r="Q24" s="381">
        <v>138</v>
      </c>
    </row>
    <row r="25" spans="1:17">
      <c r="A25" s="381" t="s">
        <v>60</v>
      </c>
      <c r="B25" s="381">
        <v>111</v>
      </c>
      <c r="C25" s="382">
        <v>1688</v>
      </c>
      <c r="D25" s="381">
        <v>69</v>
      </c>
      <c r="E25" s="381">
        <v>751</v>
      </c>
      <c r="F25" s="381">
        <v>32</v>
      </c>
      <c r="G25" s="381">
        <v>333</v>
      </c>
      <c r="H25" s="381">
        <v>166</v>
      </c>
      <c r="I25" s="381">
        <v>967</v>
      </c>
      <c r="J25" s="381">
        <v>37</v>
      </c>
      <c r="K25" s="381">
        <v>302</v>
      </c>
      <c r="L25" s="381">
        <v>6</v>
      </c>
      <c r="M25" s="381">
        <v>90</v>
      </c>
      <c r="N25" s="383">
        <v>0</v>
      </c>
      <c r="O25" s="383">
        <v>0</v>
      </c>
      <c r="P25" s="383">
        <v>0</v>
      </c>
      <c r="Q25" s="383">
        <v>0</v>
      </c>
    </row>
    <row r="26" spans="1:17">
      <c r="A26" s="381" t="s">
        <v>323</v>
      </c>
      <c r="B26" s="381">
        <v>188</v>
      </c>
      <c r="C26" s="382">
        <v>1919</v>
      </c>
      <c r="D26" s="381">
        <v>246</v>
      </c>
      <c r="E26" s="382">
        <v>2167</v>
      </c>
      <c r="F26" s="381">
        <v>3</v>
      </c>
      <c r="G26" s="381">
        <v>39</v>
      </c>
      <c r="H26" s="381">
        <v>144</v>
      </c>
      <c r="I26" s="382">
        <v>1071</v>
      </c>
      <c r="J26" s="381">
        <v>344</v>
      </c>
      <c r="K26" s="382">
        <v>1380</v>
      </c>
      <c r="L26" s="381">
        <v>13</v>
      </c>
      <c r="M26" s="381">
        <v>696</v>
      </c>
      <c r="N26" s="383">
        <v>0</v>
      </c>
      <c r="O26" s="383">
        <v>0</v>
      </c>
      <c r="P26" s="381">
        <v>134</v>
      </c>
      <c r="Q26" s="382">
        <v>4677</v>
      </c>
    </row>
    <row r="27" spans="1:17">
      <c r="A27" s="381" t="s">
        <v>63</v>
      </c>
      <c r="B27" s="381">
        <v>24</v>
      </c>
      <c r="C27" s="381">
        <v>193</v>
      </c>
      <c r="D27" s="381">
        <v>21</v>
      </c>
      <c r="E27" s="381">
        <v>197</v>
      </c>
      <c r="F27" s="383">
        <v>0</v>
      </c>
      <c r="G27" s="383">
        <v>0</v>
      </c>
      <c r="H27" s="381">
        <v>14</v>
      </c>
      <c r="I27" s="381">
        <v>55</v>
      </c>
      <c r="J27" s="381">
        <v>1</v>
      </c>
      <c r="K27" s="381">
        <v>6</v>
      </c>
      <c r="L27" s="383">
        <v>0</v>
      </c>
      <c r="M27" s="383">
        <v>0</v>
      </c>
      <c r="N27" s="383">
        <v>0</v>
      </c>
      <c r="O27" s="383">
        <v>0</v>
      </c>
      <c r="P27" s="381">
        <v>3</v>
      </c>
      <c r="Q27" s="381">
        <v>54</v>
      </c>
    </row>
    <row r="28" spans="1:17">
      <c r="A28" s="381" t="s">
        <v>65</v>
      </c>
      <c r="B28" s="381">
        <v>112</v>
      </c>
      <c r="C28" s="382">
        <v>2469</v>
      </c>
      <c r="D28" s="381">
        <v>9</v>
      </c>
      <c r="E28" s="381">
        <v>931</v>
      </c>
      <c r="F28" s="381">
        <v>3</v>
      </c>
      <c r="G28" s="381">
        <v>33</v>
      </c>
      <c r="H28" s="381">
        <v>14</v>
      </c>
      <c r="I28" s="381">
        <v>487</v>
      </c>
      <c r="J28" s="381">
        <v>51</v>
      </c>
      <c r="K28" s="381">
        <v>241</v>
      </c>
      <c r="L28" s="381">
        <v>2</v>
      </c>
      <c r="M28" s="381">
        <v>57</v>
      </c>
      <c r="N28" s="383">
        <v>0</v>
      </c>
      <c r="O28" s="383">
        <v>0</v>
      </c>
      <c r="P28" s="381">
        <v>19</v>
      </c>
      <c r="Q28" s="381">
        <v>196</v>
      </c>
    </row>
    <row r="29" spans="1:17">
      <c r="A29" s="381" t="s">
        <v>70</v>
      </c>
      <c r="B29" s="381">
        <v>266</v>
      </c>
      <c r="C29" s="382">
        <v>9220</v>
      </c>
      <c r="D29" s="381">
        <v>348</v>
      </c>
      <c r="E29" s="382">
        <v>8943</v>
      </c>
      <c r="F29" s="381">
        <v>35</v>
      </c>
      <c r="G29" s="381">
        <v>377</v>
      </c>
      <c r="H29" s="381">
        <v>176</v>
      </c>
      <c r="I29" s="381">
        <v>934</v>
      </c>
      <c r="J29" s="383">
        <v>0</v>
      </c>
      <c r="K29" s="383">
        <v>0</v>
      </c>
      <c r="L29" s="381">
        <v>5</v>
      </c>
      <c r="M29" s="381">
        <v>111</v>
      </c>
      <c r="N29" s="381">
        <v>118</v>
      </c>
      <c r="O29" s="381">
        <v>536</v>
      </c>
      <c r="P29" s="381">
        <v>11</v>
      </c>
      <c r="Q29" s="381">
        <v>76</v>
      </c>
    </row>
    <row r="30" spans="1:17">
      <c r="A30" s="381" t="s">
        <v>74</v>
      </c>
      <c r="B30" s="381">
        <v>16</v>
      </c>
      <c r="C30" s="381">
        <v>163</v>
      </c>
      <c r="D30" s="383">
        <v>0</v>
      </c>
      <c r="E30" s="383">
        <v>0</v>
      </c>
      <c r="F30" s="383">
        <v>0</v>
      </c>
      <c r="G30" s="383">
        <v>0</v>
      </c>
      <c r="H30" s="381">
        <v>27</v>
      </c>
      <c r="I30" s="381">
        <v>32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1">
        <v>26</v>
      </c>
      <c r="Q30" s="381">
        <v>200</v>
      </c>
    </row>
    <row r="31" spans="1:17">
      <c r="A31" s="381" t="s">
        <v>75</v>
      </c>
      <c r="B31" s="381">
        <v>124</v>
      </c>
      <c r="C31" s="382">
        <v>1338</v>
      </c>
      <c r="D31" s="381">
        <v>57</v>
      </c>
      <c r="E31" s="381">
        <v>551</v>
      </c>
      <c r="F31" s="383">
        <v>0</v>
      </c>
      <c r="G31" s="383">
        <v>0</v>
      </c>
      <c r="H31" s="381">
        <v>132</v>
      </c>
      <c r="I31" s="382">
        <v>1521</v>
      </c>
      <c r="J31" s="381">
        <v>20</v>
      </c>
      <c r="K31" s="381">
        <v>167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</row>
    <row r="32" spans="1:17">
      <c r="A32" s="381" t="s">
        <v>76</v>
      </c>
      <c r="B32" s="381">
        <v>265</v>
      </c>
      <c r="C32" s="382">
        <v>5297</v>
      </c>
      <c r="D32" s="381">
        <v>320</v>
      </c>
      <c r="E32" s="382">
        <v>4620</v>
      </c>
      <c r="F32" s="381">
        <v>100</v>
      </c>
      <c r="G32" s="381">
        <v>267</v>
      </c>
      <c r="H32" s="381">
        <v>540</v>
      </c>
      <c r="I32" s="382">
        <v>4368</v>
      </c>
      <c r="J32" s="381">
        <v>38</v>
      </c>
      <c r="K32" s="381">
        <v>383</v>
      </c>
      <c r="L32" s="381">
        <v>1</v>
      </c>
      <c r="M32" s="381">
        <v>23</v>
      </c>
      <c r="N32" s="381">
        <v>56</v>
      </c>
      <c r="O32" s="381">
        <v>362</v>
      </c>
      <c r="P32" s="383">
        <v>0</v>
      </c>
      <c r="Q32" s="383">
        <v>0</v>
      </c>
    </row>
    <row r="33" spans="1:17">
      <c r="A33" s="381" t="s">
        <v>79</v>
      </c>
      <c r="B33" s="381">
        <v>195</v>
      </c>
      <c r="C33" s="382">
        <v>3601</v>
      </c>
      <c r="D33" s="381">
        <v>77</v>
      </c>
      <c r="E33" s="382">
        <v>1247</v>
      </c>
      <c r="F33" s="381">
        <v>19</v>
      </c>
      <c r="G33" s="381">
        <v>77</v>
      </c>
      <c r="H33" s="381">
        <v>97</v>
      </c>
      <c r="I33" s="382">
        <v>1556</v>
      </c>
      <c r="J33" s="383">
        <v>0</v>
      </c>
      <c r="K33" s="383">
        <v>0</v>
      </c>
      <c r="L33" s="381">
        <v>1</v>
      </c>
      <c r="M33" s="381">
        <v>10</v>
      </c>
      <c r="N33" s="381">
        <v>65</v>
      </c>
      <c r="O33" s="381">
        <v>516</v>
      </c>
      <c r="P33" s="381">
        <v>2</v>
      </c>
      <c r="Q33" s="381">
        <v>57</v>
      </c>
    </row>
    <row r="34" spans="1:17">
      <c r="A34" s="381" t="s">
        <v>187</v>
      </c>
      <c r="B34" s="381">
        <v>11</v>
      </c>
      <c r="C34" s="381">
        <v>45</v>
      </c>
      <c r="D34" s="381">
        <v>4</v>
      </c>
      <c r="E34" s="381">
        <v>21</v>
      </c>
      <c r="F34" s="383">
        <v>0</v>
      </c>
      <c r="G34" s="383">
        <v>0</v>
      </c>
      <c r="H34" s="381">
        <v>34</v>
      </c>
      <c r="I34" s="381">
        <v>129</v>
      </c>
      <c r="J34" s="381">
        <v>40</v>
      </c>
      <c r="K34" s="381">
        <v>405</v>
      </c>
      <c r="L34" s="381">
        <v>1</v>
      </c>
      <c r="M34" s="381">
        <v>33</v>
      </c>
      <c r="N34" s="383">
        <v>0</v>
      </c>
      <c r="O34" s="383">
        <v>0</v>
      </c>
      <c r="P34" s="383">
        <v>0</v>
      </c>
      <c r="Q34" s="383">
        <v>0</v>
      </c>
    </row>
    <row r="35" spans="1:17">
      <c r="A35" s="381" t="s">
        <v>82</v>
      </c>
      <c r="B35" s="381">
        <v>174</v>
      </c>
      <c r="C35" s="382">
        <v>4742</v>
      </c>
      <c r="D35" s="381">
        <v>79</v>
      </c>
      <c r="E35" s="382">
        <v>1215</v>
      </c>
      <c r="F35" s="381">
        <v>44</v>
      </c>
      <c r="G35" s="381">
        <v>344</v>
      </c>
      <c r="H35" s="381">
        <v>52</v>
      </c>
      <c r="I35" s="382">
        <v>1276</v>
      </c>
      <c r="J35" s="381">
        <v>21</v>
      </c>
      <c r="K35" s="381">
        <v>132</v>
      </c>
      <c r="L35" s="381">
        <v>2</v>
      </c>
      <c r="M35" s="381">
        <v>38</v>
      </c>
      <c r="N35" s="383">
        <v>0</v>
      </c>
      <c r="O35" s="383">
        <v>0</v>
      </c>
      <c r="P35" s="383">
        <v>0</v>
      </c>
      <c r="Q35" s="383">
        <v>0</v>
      </c>
    </row>
    <row r="36" spans="1:17">
      <c r="A36" s="381" t="s">
        <v>226</v>
      </c>
      <c r="B36" s="381">
        <v>2</v>
      </c>
      <c r="C36" s="381">
        <v>7</v>
      </c>
      <c r="D36" s="381">
        <v>18</v>
      </c>
      <c r="E36" s="381">
        <v>153</v>
      </c>
      <c r="F36" s="381">
        <v>1</v>
      </c>
      <c r="G36" s="381">
        <v>29</v>
      </c>
      <c r="H36" s="381">
        <v>11</v>
      </c>
      <c r="I36" s="381">
        <v>80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1">
        <v>23</v>
      </c>
      <c r="Q36" s="381">
        <v>283</v>
      </c>
    </row>
    <row r="37" spans="1:17">
      <c r="A37" s="381" t="s">
        <v>85</v>
      </c>
      <c r="B37" s="381">
        <v>310</v>
      </c>
      <c r="C37" s="382">
        <v>2463</v>
      </c>
      <c r="D37" s="381">
        <v>150</v>
      </c>
      <c r="E37" s="382">
        <v>1042</v>
      </c>
      <c r="F37" s="381">
        <v>2</v>
      </c>
      <c r="G37" s="381">
        <v>42</v>
      </c>
      <c r="H37" s="381">
        <v>138</v>
      </c>
      <c r="I37" s="382">
        <v>3430</v>
      </c>
      <c r="J37" s="381">
        <v>744</v>
      </c>
      <c r="K37" s="382">
        <v>4387</v>
      </c>
      <c r="L37" s="383">
        <v>0</v>
      </c>
      <c r="M37" s="383">
        <v>0</v>
      </c>
      <c r="N37" s="381">
        <v>5</v>
      </c>
      <c r="O37" s="381">
        <v>202</v>
      </c>
      <c r="P37" s="383">
        <v>0</v>
      </c>
      <c r="Q37" s="383">
        <v>0</v>
      </c>
    </row>
    <row r="38" spans="1:17">
      <c r="A38" s="381" t="s">
        <v>88</v>
      </c>
      <c r="B38" s="381">
        <v>83</v>
      </c>
      <c r="C38" s="382">
        <v>1402</v>
      </c>
      <c r="D38" s="381">
        <v>33</v>
      </c>
      <c r="E38" s="381">
        <v>548</v>
      </c>
      <c r="F38" s="381">
        <v>1</v>
      </c>
      <c r="G38" s="381">
        <v>150</v>
      </c>
      <c r="H38" s="381">
        <v>191</v>
      </c>
      <c r="I38" s="382">
        <v>2330</v>
      </c>
      <c r="J38" s="381">
        <v>15</v>
      </c>
      <c r="K38" s="381">
        <v>120</v>
      </c>
      <c r="L38" s="383">
        <v>0</v>
      </c>
      <c r="M38" s="383">
        <v>0</v>
      </c>
      <c r="N38" s="383">
        <v>0</v>
      </c>
      <c r="O38" s="383">
        <v>0</v>
      </c>
      <c r="P38" s="381">
        <v>1</v>
      </c>
      <c r="Q38" s="381">
        <v>200</v>
      </c>
    </row>
    <row r="39" spans="1:17">
      <c r="A39" s="381" t="s">
        <v>227</v>
      </c>
      <c r="B39" s="381">
        <v>209</v>
      </c>
      <c r="C39" s="382">
        <v>4178</v>
      </c>
      <c r="D39" s="381">
        <v>39</v>
      </c>
      <c r="E39" s="382">
        <v>1938</v>
      </c>
      <c r="F39" s="381">
        <v>1</v>
      </c>
      <c r="G39" s="381">
        <v>21</v>
      </c>
      <c r="H39" s="381">
        <v>93</v>
      </c>
      <c r="I39" s="382">
        <v>1350</v>
      </c>
      <c r="J39" s="381">
        <v>2</v>
      </c>
      <c r="K39" s="381">
        <v>55</v>
      </c>
      <c r="L39" s="383">
        <v>0</v>
      </c>
      <c r="M39" s="383">
        <v>0</v>
      </c>
      <c r="N39" s="381">
        <v>15</v>
      </c>
      <c r="O39" s="381">
        <v>86</v>
      </c>
      <c r="P39" s="381">
        <v>2</v>
      </c>
      <c r="Q39" s="381">
        <v>235</v>
      </c>
    </row>
    <row r="40" spans="1:17">
      <c r="A40" s="381" t="s">
        <v>91</v>
      </c>
      <c r="B40" s="381">
        <v>9</v>
      </c>
      <c r="C40" s="381">
        <v>47</v>
      </c>
      <c r="D40" s="381">
        <v>26</v>
      </c>
      <c r="E40" s="381">
        <v>222</v>
      </c>
      <c r="F40" s="381">
        <v>1</v>
      </c>
      <c r="G40" s="381">
        <v>7</v>
      </c>
      <c r="H40" s="381">
        <v>8</v>
      </c>
      <c r="I40" s="381">
        <v>139</v>
      </c>
      <c r="J40" s="381">
        <v>17</v>
      </c>
      <c r="K40" s="381">
        <v>136</v>
      </c>
      <c r="L40" s="383">
        <v>0</v>
      </c>
      <c r="M40" s="383">
        <v>0</v>
      </c>
      <c r="N40" s="383">
        <v>0</v>
      </c>
      <c r="O40" s="383">
        <v>0</v>
      </c>
      <c r="P40" s="381">
        <v>6</v>
      </c>
      <c r="Q40" s="381">
        <v>62</v>
      </c>
    </row>
    <row r="41" spans="1:17">
      <c r="A41" s="381" t="s">
        <v>92</v>
      </c>
      <c r="B41" s="381">
        <v>68</v>
      </c>
      <c r="C41" s="382">
        <v>5373</v>
      </c>
      <c r="D41" s="381">
        <v>29</v>
      </c>
      <c r="E41" s="382">
        <v>1141</v>
      </c>
      <c r="F41" s="383">
        <v>0</v>
      </c>
      <c r="G41" s="383">
        <v>0</v>
      </c>
      <c r="H41" s="381">
        <v>112</v>
      </c>
      <c r="I41" s="381">
        <v>151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1">
        <v>53</v>
      </c>
      <c r="Q41" s="382">
        <v>1007</v>
      </c>
    </row>
    <row r="42" spans="1:17">
      <c r="A42" s="381" t="s">
        <v>189</v>
      </c>
      <c r="B42" s="381">
        <v>671</v>
      </c>
      <c r="C42" s="382">
        <v>7157</v>
      </c>
      <c r="D42" s="381">
        <v>48</v>
      </c>
      <c r="E42" s="382">
        <v>1682</v>
      </c>
      <c r="F42" s="381">
        <v>84</v>
      </c>
      <c r="G42" s="382">
        <v>2467</v>
      </c>
      <c r="H42" s="381">
        <v>252</v>
      </c>
      <c r="I42" s="382">
        <v>5247</v>
      </c>
      <c r="J42" s="381">
        <v>26</v>
      </c>
      <c r="K42" s="381">
        <v>222</v>
      </c>
      <c r="L42" s="383">
        <v>0</v>
      </c>
      <c r="M42" s="383">
        <v>0</v>
      </c>
      <c r="N42" s="383">
        <v>0</v>
      </c>
      <c r="O42" s="383">
        <v>0</v>
      </c>
      <c r="P42" s="381">
        <v>60</v>
      </c>
      <c r="Q42" s="382">
        <v>1662</v>
      </c>
    </row>
    <row r="43" spans="1:17">
      <c r="A43" s="381" t="s">
        <v>96</v>
      </c>
      <c r="B43" s="381">
        <v>109</v>
      </c>
      <c r="C43" s="382">
        <v>1207</v>
      </c>
      <c r="D43" s="381">
        <v>35</v>
      </c>
      <c r="E43" s="381">
        <v>335</v>
      </c>
      <c r="F43" s="381">
        <v>4</v>
      </c>
      <c r="G43" s="381">
        <v>37</v>
      </c>
      <c r="H43" s="381">
        <v>14</v>
      </c>
      <c r="I43" s="381">
        <v>194</v>
      </c>
      <c r="J43" s="381">
        <v>18</v>
      </c>
      <c r="K43" s="381">
        <v>111</v>
      </c>
      <c r="L43" s="383">
        <v>0</v>
      </c>
      <c r="M43" s="383">
        <v>0</v>
      </c>
      <c r="N43" s="383">
        <v>0</v>
      </c>
      <c r="O43" s="383">
        <v>0</v>
      </c>
      <c r="P43" s="381">
        <v>1</v>
      </c>
      <c r="Q43" s="381">
        <v>200</v>
      </c>
    </row>
    <row r="44" spans="1:17">
      <c r="A44" s="381" t="s">
        <v>98</v>
      </c>
      <c r="B44" s="381">
        <v>3</v>
      </c>
      <c r="C44" s="381">
        <v>63</v>
      </c>
      <c r="D44" s="381">
        <v>18</v>
      </c>
      <c r="E44" s="381">
        <v>439</v>
      </c>
      <c r="F44" s="381">
        <v>2</v>
      </c>
      <c r="G44" s="381">
        <v>30</v>
      </c>
      <c r="H44" s="383">
        <v>0</v>
      </c>
      <c r="I44" s="383">
        <v>0</v>
      </c>
      <c r="J44" s="381">
        <v>5</v>
      </c>
      <c r="K44" s="381">
        <v>93</v>
      </c>
      <c r="L44" s="383">
        <v>0</v>
      </c>
      <c r="M44" s="383">
        <v>0</v>
      </c>
      <c r="N44" s="383">
        <v>0</v>
      </c>
      <c r="O44" s="383">
        <v>0</v>
      </c>
      <c r="P44" s="381">
        <v>48</v>
      </c>
      <c r="Q44" s="381">
        <v>885</v>
      </c>
    </row>
    <row r="45" spans="1:17">
      <c r="A45" s="381" t="s">
        <v>99</v>
      </c>
      <c r="B45" s="381">
        <v>90</v>
      </c>
      <c r="C45" s="382">
        <v>3367</v>
      </c>
      <c r="D45" s="381">
        <v>22</v>
      </c>
      <c r="E45" s="381">
        <v>332</v>
      </c>
      <c r="F45" s="381">
        <v>31</v>
      </c>
      <c r="G45" s="381">
        <v>272</v>
      </c>
      <c r="H45" s="381">
        <v>73</v>
      </c>
      <c r="I45" s="382">
        <v>1039</v>
      </c>
      <c r="J45" s="383">
        <v>0</v>
      </c>
      <c r="K45" s="383">
        <v>0</v>
      </c>
      <c r="L45" s="381">
        <v>1</v>
      </c>
      <c r="M45" s="381">
        <v>500</v>
      </c>
      <c r="N45" s="383">
        <v>0</v>
      </c>
      <c r="O45" s="383">
        <v>0</v>
      </c>
      <c r="P45" s="381">
        <v>2</v>
      </c>
      <c r="Q45" s="382">
        <v>1100</v>
      </c>
    </row>
    <row r="46" spans="1:17">
      <c r="A46" s="381" t="s">
        <v>228</v>
      </c>
      <c r="B46" s="381">
        <v>214</v>
      </c>
      <c r="C46" s="382">
        <v>7006</v>
      </c>
      <c r="D46" s="381">
        <v>32</v>
      </c>
      <c r="E46" s="382">
        <v>1016</v>
      </c>
      <c r="F46" s="381">
        <v>5</v>
      </c>
      <c r="G46" s="381">
        <v>23</v>
      </c>
      <c r="H46" s="381">
        <v>49</v>
      </c>
      <c r="I46" s="382">
        <v>2780</v>
      </c>
      <c r="J46" s="381">
        <v>11</v>
      </c>
      <c r="K46" s="381">
        <v>186</v>
      </c>
      <c r="L46" s="381">
        <v>5</v>
      </c>
      <c r="M46" s="381">
        <v>133</v>
      </c>
      <c r="N46" s="381">
        <v>15</v>
      </c>
      <c r="O46" s="382">
        <v>1510</v>
      </c>
      <c r="P46" s="381">
        <v>39</v>
      </c>
      <c r="Q46" s="382">
        <v>2594</v>
      </c>
    </row>
    <row r="47" spans="1:17">
      <c r="A47" s="381" t="s">
        <v>102</v>
      </c>
      <c r="B47" s="381">
        <v>36</v>
      </c>
      <c r="C47" s="381">
        <v>413</v>
      </c>
      <c r="D47" s="381">
        <v>5</v>
      </c>
      <c r="E47" s="381">
        <v>93</v>
      </c>
      <c r="F47" s="383">
        <v>0</v>
      </c>
      <c r="G47" s="383">
        <v>0</v>
      </c>
      <c r="H47" s="381">
        <v>11</v>
      </c>
      <c r="I47" s="381">
        <v>52</v>
      </c>
      <c r="J47" s="381">
        <v>54</v>
      </c>
      <c r="K47" s="381">
        <v>289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</row>
    <row r="48" spans="1:17">
      <c r="A48" s="381" t="s">
        <v>104</v>
      </c>
      <c r="B48" s="381">
        <v>270</v>
      </c>
      <c r="C48" s="382">
        <v>4544</v>
      </c>
      <c r="D48" s="381">
        <v>113</v>
      </c>
      <c r="E48" s="382">
        <v>4184</v>
      </c>
      <c r="F48" s="381">
        <v>20</v>
      </c>
      <c r="G48" s="381">
        <v>104</v>
      </c>
      <c r="H48" s="381">
        <v>335</v>
      </c>
      <c r="I48" s="382">
        <v>3903</v>
      </c>
      <c r="J48" s="381">
        <v>256</v>
      </c>
      <c r="K48" s="381">
        <v>853</v>
      </c>
      <c r="L48" s="381">
        <v>5</v>
      </c>
      <c r="M48" s="381">
        <v>79</v>
      </c>
      <c r="N48" s="383">
        <v>0</v>
      </c>
      <c r="O48" s="383">
        <v>0</v>
      </c>
      <c r="P48" s="381">
        <v>17</v>
      </c>
      <c r="Q48" s="381">
        <v>434</v>
      </c>
    </row>
    <row r="49" spans="1:17">
      <c r="A49" s="381" t="s">
        <v>105</v>
      </c>
      <c r="B49" s="381">
        <v>162</v>
      </c>
      <c r="C49" s="382">
        <v>7643</v>
      </c>
      <c r="D49" s="381">
        <v>48</v>
      </c>
      <c r="E49" s="382">
        <v>1889</v>
      </c>
      <c r="F49" s="381">
        <v>10</v>
      </c>
      <c r="G49" s="381">
        <v>274</v>
      </c>
      <c r="H49" s="381">
        <v>59</v>
      </c>
      <c r="I49" s="382">
        <v>2965</v>
      </c>
      <c r="J49" s="381">
        <v>20</v>
      </c>
      <c r="K49" s="381">
        <v>91</v>
      </c>
      <c r="L49" s="381">
        <v>1</v>
      </c>
      <c r="M49" s="381">
        <v>172</v>
      </c>
      <c r="N49" s="381">
        <v>44</v>
      </c>
      <c r="O49" s="381">
        <v>290</v>
      </c>
      <c r="P49" s="381">
        <v>1</v>
      </c>
      <c r="Q49" s="381">
        <v>125</v>
      </c>
    </row>
    <row r="50" spans="1:17">
      <c r="A50" s="381" t="s">
        <v>106</v>
      </c>
      <c r="B50" s="381">
        <v>124</v>
      </c>
      <c r="C50" s="382">
        <v>1705</v>
      </c>
      <c r="D50" s="381">
        <v>100</v>
      </c>
      <c r="E50" s="381">
        <v>840</v>
      </c>
      <c r="F50" s="381">
        <v>1</v>
      </c>
      <c r="G50" s="381">
        <v>8</v>
      </c>
      <c r="H50" s="381">
        <v>116</v>
      </c>
      <c r="I50" s="382">
        <v>1364</v>
      </c>
      <c r="J50" s="381">
        <v>96</v>
      </c>
      <c r="K50" s="381">
        <v>716</v>
      </c>
      <c r="L50" s="383">
        <v>0</v>
      </c>
      <c r="M50" s="383">
        <v>0</v>
      </c>
      <c r="N50" s="383">
        <v>0</v>
      </c>
      <c r="O50" s="383">
        <v>0</v>
      </c>
      <c r="P50" s="381">
        <v>212</v>
      </c>
      <c r="Q50" s="382">
        <v>2419</v>
      </c>
    </row>
    <row r="51" spans="1:17">
      <c r="A51" s="381" t="s">
        <v>108</v>
      </c>
      <c r="B51" s="381">
        <v>92</v>
      </c>
      <c r="C51" s="381">
        <v>754</v>
      </c>
      <c r="D51" s="381">
        <v>42</v>
      </c>
      <c r="E51" s="381">
        <v>800</v>
      </c>
      <c r="F51" s="381">
        <v>42</v>
      </c>
      <c r="G51" s="381">
        <v>264</v>
      </c>
      <c r="H51" s="381">
        <v>186</v>
      </c>
      <c r="I51" s="382">
        <v>1474</v>
      </c>
      <c r="J51" s="381">
        <v>1</v>
      </c>
      <c r="K51" s="381">
        <v>10</v>
      </c>
      <c r="L51" s="383">
        <v>0</v>
      </c>
      <c r="M51" s="383">
        <v>0</v>
      </c>
      <c r="N51" s="383">
        <v>0</v>
      </c>
      <c r="O51" s="383">
        <v>0</v>
      </c>
      <c r="P51" s="381">
        <v>8</v>
      </c>
      <c r="Q51" s="381">
        <v>469</v>
      </c>
    </row>
    <row r="52" spans="1:17">
      <c r="A52" s="381" t="s">
        <v>109</v>
      </c>
      <c r="B52" s="381">
        <v>300</v>
      </c>
      <c r="C52" s="382">
        <v>7905</v>
      </c>
      <c r="D52" s="381">
        <v>151</v>
      </c>
      <c r="E52" s="382">
        <v>2660</v>
      </c>
      <c r="F52" s="381">
        <v>31</v>
      </c>
      <c r="G52" s="381">
        <v>328</v>
      </c>
      <c r="H52" s="381">
        <v>75</v>
      </c>
      <c r="I52" s="381">
        <v>546</v>
      </c>
      <c r="J52" s="381">
        <v>33</v>
      </c>
      <c r="K52" s="381">
        <v>116</v>
      </c>
      <c r="L52" s="381">
        <v>1</v>
      </c>
      <c r="M52" s="381">
        <v>35</v>
      </c>
      <c r="N52" s="381">
        <v>38</v>
      </c>
      <c r="O52" s="381">
        <v>183</v>
      </c>
      <c r="P52" s="381">
        <v>19</v>
      </c>
      <c r="Q52" s="381">
        <v>39</v>
      </c>
    </row>
    <row r="53" spans="1:17">
      <c r="A53" s="381" t="s">
        <v>229</v>
      </c>
      <c r="B53" s="381">
        <v>307</v>
      </c>
      <c r="C53" s="382">
        <v>3225</v>
      </c>
      <c r="D53" s="381">
        <v>245</v>
      </c>
      <c r="E53" s="382">
        <v>3161</v>
      </c>
      <c r="F53" s="381">
        <v>26</v>
      </c>
      <c r="G53" s="381">
        <v>278</v>
      </c>
      <c r="H53" s="381">
        <v>394</v>
      </c>
      <c r="I53" s="382">
        <v>1795</v>
      </c>
      <c r="J53" s="381">
        <v>41</v>
      </c>
      <c r="K53" s="381">
        <v>302</v>
      </c>
      <c r="L53" s="381">
        <v>1</v>
      </c>
      <c r="M53" s="381">
        <v>10</v>
      </c>
      <c r="N53" s="383">
        <v>0</v>
      </c>
      <c r="O53" s="383">
        <v>0</v>
      </c>
      <c r="P53" s="381">
        <v>25</v>
      </c>
      <c r="Q53" s="381">
        <v>539</v>
      </c>
    </row>
    <row r="54" spans="1:17">
      <c r="A54" s="381" t="s">
        <v>112</v>
      </c>
      <c r="B54" s="381">
        <v>202</v>
      </c>
      <c r="C54" s="382">
        <v>1299</v>
      </c>
      <c r="D54" s="381">
        <v>6</v>
      </c>
      <c r="E54" s="381">
        <v>67</v>
      </c>
      <c r="F54" s="383">
        <v>0</v>
      </c>
      <c r="G54" s="383">
        <v>0</v>
      </c>
      <c r="H54" s="381">
        <v>4</v>
      </c>
      <c r="I54" s="381">
        <v>58</v>
      </c>
      <c r="J54" s="381">
        <v>1</v>
      </c>
      <c r="K54" s="381">
        <v>8</v>
      </c>
      <c r="L54" s="383">
        <v>0</v>
      </c>
      <c r="M54" s="383">
        <v>0</v>
      </c>
      <c r="N54" s="383">
        <v>0</v>
      </c>
      <c r="O54" s="383">
        <v>0</v>
      </c>
      <c r="P54" s="381">
        <v>9</v>
      </c>
      <c r="Q54" s="381">
        <v>171</v>
      </c>
    </row>
    <row r="55" spans="1:17">
      <c r="A55" s="381" t="s">
        <v>324</v>
      </c>
      <c r="B55" s="381">
        <v>152</v>
      </c>
      <c r="C55" s="382">
        <v>1196</v>
      </c>
      <c r="D55" s="381">
        <v>31</v>
      </c>
      <c r="E55" s="381">
        <v>304</v>
      </c>
      <c r="F55" s="383">
        <v>0</v>
      </c>
      <c r="G55" s="383">
        <v>0</v>
      </c>
      <c r="H55" s="381">
        <v>77</v>
      </c>
      <c r="I55" s="381">
        <v>781</v>
      </c>
      <c r="J55" s="381">
        <v>55</v>
      </c>
      <c r="K55" s="381">
        <v>367</v>
      </c>
      <c r="L55" s="383">
        <v>0</v>
      </c>
      <c r="M55" s="383">
        <v>0</v>
      </c>
      <c r="N55" s="383">
        <v>0</v>
      </c>
      <c r="O55" s="383">
        <v>0</v>
      </c>
      <c r="P55" s="383">
        <v>0</v>
      </c>
      <c r="Q55" s="383">
        <v>0</v>
      </c>
    </row>
    <row r="56" spans="1:17">
      <c r="A56" s="381" t="s">
        <v>114</v>
      </c>
      <c r="B56" s="381">
        <v>131</v>
      </c>
      <c r="C56" s="382">
        <v>1014</v>
      </c>
      <c r="D56" s="381">
        <v>74</v>
      </c>
      <c r="E56" s="381">
        <v>703</v>
      </c>
      <c r="F56" s="381">
        <v>29</v>
      </c>
      <c r="G56" s="381">
        <v>77</v>
      </c>
      <c r="H56" s="381">
        <v>81</v>
      </c>
      <c r="I56" s="381">
        <v>520</v>
      </c>
      <c r="J56" s="381">
        <v>5</v>
      </c>
      <c r="K56" s="381">
        <v>5</v>
      </c>
      <c r="L56" s="383">
        <v>0</v>
      </c>
      <c r="M56" s="383">
        <v>0</v>
      </c>
      <c r="N56" s="383">
        <v>0</v>
      </c>
      <c r="O56" s="383">
        <v>0</v>
      </c>
      <c r="P56" s="383">
        <v>0</v>
      </c>
      <c r="Q56" s="383">
        <v>0</v>
      </c>
    </row>
    <row r="57" spans="1:17">
      <c r="A57" s="381" t="s">
        <v>116</v>
      </c>
      <c r="B57" s="381">
        <v>126</v>
      </c>
      <c r="C57" s="382">
        <v>4978</v>
      </c>
      <c r="D57" s="381">
        <v>69</v>
      </c>
      <c r="E57" s="382">
        <v>1574</v>
      </c>
      <c r="F57" s="381">
        <v>17</v>
      </c>
      <c r="G57" s="381">
        <v>116</v>
      </c>
      <c r="H57" s="381">
        <v>65</v>
      </c>
      <c r="I57" s="382">
        <v>1099</v>
      </c>
      <c r="J57" s="381">
        <v>12</v>
      </c>
      <c r="K57" s="381">
        <v>247</v>
      </c>
      <c r="L57" s="383">
        <v>0</v>
      </c>
      <c r="M57" s="383">
        <v>0</v>
      </c>
      <c r="N57" s="383">
        <v>0</v>
      </c>
      <c r="O57" s="383">
        <v>0</v>
      </c>
      <c r="P57" s="383">
        <v>0</v>
      </c>
      <c r="Q57" s="383">
        <v>0</v>
      </c>
    </row>
    <row r="58" spans="1:17">
      <c r="A58" s="381" t="s">
        <v>190</v>
      </c>
      <c r="B58" s="381">
        <v>38</v>
      </c>
      <c r="C58" s="381">
        <v>319</v>
      </c>
      <c r="D58" s="381">
        <v>47</v>
      </c>
      <c r="E58" s="381">
        <v>819</v>
      </c>
      <c r="F58" s="383">
        <v>0</v>
      </c>
      <c r="G58" s="383">
        <v>0</v>
      </c>
      <c r="H58" s="381">
        <v>4</v>
      </c>
      <c r="I58" s="381">
        <v>10</v>
      </c>
      <c r="J58" s="381">
        <v>26</v>
      </c>
      <c r="K58" s="381">
        <v>140</v>
      </c>
      <c r="L58" s="383">
        <v>0</v>
      </c>
      <c r="M58" s="383">
        <v>0</v>
      </c>
      <c r="N58" s="383">
        <v>0</v>
      </c>
      <c r="O58" s="383">
        <v>0</v>
      </c>
      <c r="P58" s="381">
        <v>12</v>
      </c>
      <c r="Q58" s="381">
        <v>73</v>
      </c>
    </row>
    <row r="59" spans="1:17">
      <c r="A59" s="381" t="s">
        <v>119</v>
      </c>
      <c r="B59" s="381">
        <v>58</v>
      </c>
      <c r="C59" s="381">
        <v>772</v>
      </c>
      <c r="D59" s="381">
        <v>13</v>
      </c>
      <c r="E59" s="381">
        <v>171</v>
      </c>
      <c r="F59" s="383">
        <v>0</v>
      </c>
      <c r="G59" s="383">
        <v>0</v>
      </c>
      <c r="H59" s="381">
        <v>27</v>
      </c>
      <c r="I59" s="381">
        <v>166</v>
      </c>
      <c r="J59" s="381">
        <v>13</v>
      </c>
      <c r="K59" s="381">
        <v>100</v>
      </c>
      <c r="L59" s="383">
        <v>0</v>
      </c>
      <c r="M59" s="383">
        <v>0</v>
      </c>
      <c r="N59" s="383">
        <v>0</v>
      </c>
      <c r="O59" s="383">
        <v>0</v>
      </c>
      <c r="P59" s="381">
        <v>21</v>
      </c>
      <c r="Q59" s="381">
        <v>176</v>
      </c>
    </row>
    <row r="60" spans="1:17">
      <c r="A60" s="381" t="s">
        <v>332</v>
      </c>
      <c r="B60" s="381">
        <v>2</v>
      </c>
      <c r="C60" s="381">
        <v>231</v>
      </c>
      <c r="D60" s="381">
        <v>3</v>
      </c>
      <c r="E60" s="381">
        <v>68</v>
      </c>
      <c r="F60" s="383">
        <v>0</v>
      </c>
      <c r="G60" s="383">
        <v>0</v>
      </c>
      <c r="H60" s="383">
        <v>0</v>
      </c>
      <c r="I60" s="383">
        <v>0</v>
      </c>
      <c r="J60" s="381">
        <v>3</v>
      </c>
      <c r="K60" s="381">
        <v>224</v>
      </c>
      <c r="L60" s="383">
        <v>0</v>
      </c>
      <c r="M60" s="383">
        <v>0</v>
      </c>
      <c r="N60" s="383">
        <v>0</v>
      </c>
      <c r="O60" s="383">
        <v>0</v>
      </c>
      <c r="P60" s="383">
        <v>0</v>
      </c>
      <c r="Q60" s="383">
        <v>0</v>
      </c>
    </row>
    <row r="61" spans="1:17">
      <c r="A61" s="381" t="s">
        <v>124</v>
      </c>
      <c r="B61" s="381">
        <v>256</v>
      </c>
      <c r="C61" s="382">
        <v>6538</v>
      </c>
      <c r="D61" s="381">
        <v>183</v>
      </c>
      <c r="E61" s="382">
        <v>4165</v>
      </c>
      <c r="F61" s="381">
        <v>18</v>
      </c>
      <c r="G61" s="381">
        <v>168</v>
      </c>
      <c r="H61" s="381">
        <v>146</v>
      </c>
      <c r="I61" s="382">
        <v>1146</v>
      </c>
      <c r="J61" s="381">
        <v>67</v>
      </c>
      <c r="K61" s="381">
        <v>472</v>
      </c>
      <c r="L61" s="381">
        <v>14</v>
      </c>
      <c r="M61" s="381">
        <v>290</v>
      </c>
      <c r="N61" s="381">
        <v>7</v>
      </c>
      <c r="O61" s="381">
        <v>336</v>
      </c>
      <c r="P61" s="381">
        <v>185</v>
      </c>
      <c r="Q61" s="382">
        <v>6410</v>
      </c>
    </row>
    <row r="62" spans="1:17">
      <c r="A62" s="381" t="s">
        <v>125</v>
      </c>
      <c r="B62" s="381">
        <v>151</v>
      </c>
      <c r="C62" s="382">
        <v>4871</v>
      </c>
      <c r="D62" s="381">
        <v>19</v>
      </c>
      <c r="E62" s="381">
        <v>434</v>
      </c>
      <c r="F62" s="381">
        <v>5</v>
      </c>
      <c r="G62" s="381">
        <v>144</v>
      </c>
      <c r="H62" s="381">
        <v>243</v>
      </c>
      <c r="I62" s="382">
        <v>3022</v>
      </c>
      <c r="J62" s="381">
        <v>6</v>
      </c>
      <c r="K62" s="381">
        <v>56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</row>
    <row r="63" spans="1:17">
      <c r="A63" s="381" t="s">
        <v>230</v>
      </c>
      <c r="B63" s="381">
        <v>75</v>
      </c>
      <c r="C63" s="382">
        <v>1098</v>
      </c>
      <c r="D63" s="381">
        <v>79</v>
      </c>
      <c r="E63" s="382">
        <v>1539</v>
      </c>
      <c r="F63" s="381">
        <v>30</v>
      </c>
      <c r="G63" s="381">
        <v>101</v>
      </c>
      <c r="H63" s="381">
        <v>20</v>
      </c>
      <c r="I63" s="381">
        <v>133</v>
      </c>
      <c r="J63" s="381">
        <v>16</v>
      </c>
      <c r="K63" s="381">
        <v>329</v>
      </c>
      <c r="L63" s="381">
        <v>3</v>
      </c>
      <c r="M63" s="381">
        <v>29</v>
      </c>
      <c r="N63" s="383">
        <v>0</v>
      </c>
      <c r="O63" s="383">
        <v>0</v>
      </c>
      <c r="P63" s="383">
        <v>0</v>
      </c>
      <c r="Q63" s="383">
        <v>0</v>
      </c>
    </row>
    <row r="64" spans="1:17">
      <c r="A64" s="381" t="s">
        <v>126</v>
      </c>
      <c r="B64" s="381">
        <v>305</v>
      </c>
      <c r="C64" s="382">
        <v>6305</v>
      </c>
      <c r="D64" s="381">
        <v>28</v>
      </c>
      <c r="E64" s="382">
        <v>1319</v>
      </c>
      <c r="F64" s="381">
        <v>26</v>
      </c>
      <c r="G64" s="381">
        <v>555</v>
      </c>
      <c r="H64" s="381">
        <v>10</v>
      </c>
      <c r="I64" s="381">
        <v>127</v>
      </c>
      <c r="J64" s="381">
        <v>22</v>
      </c>
      <c r="K64" s="381">
        <v>169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</row>
    <row r="65" spans="1:17">
      <c r="A65" s="381" t="s">
        <v>191</v>
      </c>
      <c r="B65" s="381">
        <v>9</v>
      </c>
      <c r="C65" s="381">
        <v>105</v>
      </c>
      <c r="D65" s="381">
        <v>26</v>
      </c>
      <c r="E65" s="381">
        <v>424</v>
      </c>
      <c r="F65" s="381">
        <v>3</v>
      </c>
      <c r="G65" s="381">
        <v>12</v>
      </c>
      <c r="H65" s="381">
        <v>4</v>
      </c>
      <c r="I65" s="381">
        <v>23</v>
      </c>
      <c r="J65" s="381">
        <v>18</v>
      </c>
      <c r="K65" s="381">
        <v>67</v>
      </c>
      <c r="L65" s="383">
        <v>0</v>
      </c>
      <c r="M65" s="383">
        <v>0</v>
      </c>
      <c r="N65" s="383">
        <v>0</v>
      </c>
      <c r="O65" s="383">
        <v>0</v>
      </c>
      <c r="P65" s="381">
        <v>41</v>
      </c>
      <c r="Q65" s="381">
        <v>435</v>
      </c>
    </row>
    <row r="66" spans="1:17">
      <c r="A66" s="381" t="s">
        <v>129</v>
      </c>
      <c r="B66" s="381">
        <v>75</v>
      </c>
      <c r="C66" s="381">
        <v>910</v>
      </c>
      <c r="D66" s="381">
        <v>23</v>
      </c>
      <c r="E66" s="381">
        <v>122</v>
      </c>
      <c r="F66" s="381">
        <v>47</v>
      </c>
      <c r="G66" s="381">
        <v>252</v>
      </c>
      <c r="H66" s="381">
        <v>50</v>
      </c>
      <c r="I66" s="381">
        <v>492</v>
      </c>
      <c r="J66" s="381">
        <v>45</v>
      </c>
      <c r="K66" s="381">
        <v>390</v>
      </c>
      <c r="L66" s="381">
        <v>2</v>
      </c>
      <c r="M66" s="381">
        <v>16</v>
      </c>
      <c r="N66" s="383">
        <v>0</v>
      </c>
      <c r="O66" s="383">
        <v>0</v>
      </c>
      <c r="P66" s="381">
        <v>55</v>
      </c>
      <c r="Q66" s="381">
        <v>576</v>
      </c>
    </row>
    <row r="67" spans="1:17">
      <c r="A67" s="381" t="s">
        <v>130</v>
      </c>
      <c r="B67" s="381">
        <v>339</v>
      </c>
      <c r="C67" s="382">
        <v>16732</v>
      </c>
      <c r="D67" s="381">
        <v>141</v>
      </c>
      <c r="E67" s="382">
        <v>1969</v>
      </c>
      <c r="F67" s="381">
        <v>2</v>
      </c>
      <c r="G67" s="381">
        <v>9</v>
      </c>
      <c r="H67" s="381">
        <v>590</v>
      </c>
      <c r="I67" s="382">
        <v>23063</v>
      </c>
      <c r="J67" s="381">
        <v>33</v>
      </c>
      <c r="K67" s="381">
        <v>385</v>
      </c>
      <c r="L67" s="383">
        <v>0</v>
      </c>
      <c r="M67" s="383">
        <v>0</v>
      </c>
      <c r="N67" s="381">
        <v>505</v>
      </c>
      <c r="O67" s="382">
        <v>20904</v>
      </c>
      <c r="P67" s="381">
        <v>236</v>
      </c>
      <c r="Q67" s="382">
        <v>2824</v>
      </c>
    </row>
    <row r="68" spans="1:17">
      <c r="A68" s="381" t="s">
        <v>131</v>
      </c>
      <c r="B68" s="381">
        <v>127</v>
      </c>
      <c r="C68" s="382">
        <v>2711</v>
      </c>
      <c r="D68" s="381">
        <v>61</v>
      </c>
      <c r="E68" s="381">
        <v>808</v>
      </c>
      <c r="F68" s="381">
        <v>18</v>
      </c>
      <c r="G68" s="381">
        <v>96</v>
      </c>
      <c r="H68" s="381">
        <v>73</v>
      </c>
      <c r="I68" s="382">
        <v>1031</v>
      </c>
      <c r="J68" s="383">
        <v>0</v>
      </c>
      <c r="K68" s="383">
        <v>0</v>
      </c>
      <c r="L68" s="383">
        <v>0</v>
      </c>
      <c r="M68" s="383">
        <v>0</v>
      </c>
      <c r="N68" s="381">
        <v>2</v>
      </c>
      <c r="O68" s="381">
        <v>14</v>
      </c>
      <c r="P68" s="383">
        <v>0</v>
      </c>
      <c r="Q68" s="383">
        <v>0</v>
      </c>
    </row>
    <row r="69" spans="1:17">
      <c r="A69" s="381" t="s">
        <v>132</v>
      </c>
      <c r="B69" s="381">
        <v>143</v>
      </c>
      <c r="C69" s="382">
        <v>2256</v>
      </c>
      <c r="D69" s="381">
        <v>15</v>
      </c>
      <c r="E69" s="381">
        <v>235</v>
      </c>
      <c r="F69" s="383">
        <v>0</v>
      </c>
      <c r="G69" s="383">
        <v>0</v>
      </c>
      <c r="H69" s="381">
        <v>27</v>
      </c>
      <c r="I69" s="381">
        <v>441</v>
      </c>
      <c r="J69" s="381">
        <v>3</v>
      </c>
      <c r="K69" s="381">
        <v>39</v>
      </c>
      <c r="L69" s="383">
        <v>0</v>
      </c>
      <c r="M69" s="383">
        <v>0</v>
      </c>
      <c r="N69" s="383">
        <v>0</v>
      </c>
      <c r="O69" s="383">
        <v>0</v>
      </c>
      <c r="P69" s="381">
        <v>3</v>
      </c>
      <c r="Q69" s="381">
        <v>376</v>
      </c>
    </row>
    <row r="70" spans="1:17">
      <c r="A70" s="381" t="s">
        <v>134</v>
      </c>
      <c r="B70" s="381">
        <v>72</v>
      </c>
      <c r="C70" s="382">
        <v>1013</v>
      </c>
      <c r="D70" s="381">
        <v>16</v>
      </c>
      <c r="E70" s="381">
        <v>127</v>
      </c>
      <c r="F70" s="383">
        <v>0</v>
      </c>
      <c r="G70" s="383">
        <v>0</v>
      </c>
      <c r="H70" s="381">
        <v>34</v>
      </c>
      <c r="I70" s="381">
        <v>181</v>
      </c>
      <c r="J70" s="381">
        <v>18</v>
      </c>
      <c r="K70" s="381">
        <v>266</v>
      </c>
      <c r="L70" s="381">
        <v>1</v>
      </c>
      <c r="M70" s="381">
        <v>5</v>
      </c>
      <c r="N70" s="383">
        <v>0</v>
      </c>
      <c r="O70" s="383">
        <v>0</v>
      </c>
      <c r="P70" s="381">
        <v>4</v>
      </c>
      <c r="Q70" s="381">
        <v>64</v>
      </c>
    </row>
    <row r="71" spans="1:17">
      <c r="A71" s="381" t="s">
        <v>135</v>
      </c>
      <c r="B71" s="381">
        <v>153</v>
      </c>
      <c r="C71" s="382">
        <v>3803</v>
      </c>
      <c r="D71" s="381">
        <v>71</v>
      </c>
      <c r="E71" s="381">
        <v>650</v>
      </c>
      <c r="F71" s="381">
        <v>40</v>
      </c>
      <c r="G71" s="381">
        <v>408</v>
      </c>
      <c r="H71" s="381">
        <v>282</v>
      </c>
      <c r="I71" s="382">
        <v>3743</v>
      </c>
      <c r="J71" s="381">
        <v>15</v>
      </c>
      <c r="K71" s="381">
        <v>113</v>
      </c>
      <c r="L71" s="383">
        <v>0</v>
      </c>
      <c r="M71" s="383">
        <v>0</v>
      </c>
      <c r="N71" s="381">
        <v>93</v>
      </c>
      <c r="O71" s="381">
        <v>545</v>
      </c>
      <c r="P71" s="381">
        <v>5</v>
      </c>
      <c r="Q71" s="381">
        <v>684</v>
      </c>
    </row>
    <row r="72" spans="1:17">
      <c r="A72" s="381" t="s">
        <v>232</v>
      </c>
      <c r="B72" s="381">
        <v>434</v>
      </c>
      <c r="C72" s="382">
        <v>5459</v>
      </c>
      <c r="D72" s="381">
        <v>206</v>
      </c>
      <c r="E72" s="382">
        <v>3693</v>
      </c>
      <c r="F72" s="381">
        <v>41</v>
      </c>
      <c r="G72" s="381">
        <v>406</v>
      </c>
      <c r="H72" s="381">
        <v>193</v>
      </c>
      <c r="I72" s="382">
        <v>1950</v>
      </c>
      <c r="J72" s="381">
        <v>280</v>
      </c>
      <c r="K72" s="382">
        <v>1737</v>
      </c>
      <c r="L72" s="383">
        <v>0</v>
      </c>
      <c r="M72" s="383">
        <v>0</v>
      </c>
      <c r="N72" s="383">
        <v>0</v>
      </c>
      <c r="O72" s="383">
        <v>0</v>
      </c>
      <c r="P72" s="381">
        <v>58</v>
      </c>
      <c r="Q72" s="381">
        <v>64</v>
      </c>
    </row>
    <row r="73" spans="1:17">
      <c r="A73" s="381" t="s">
        <v>233</v>
      </c>
      <c r="B73" s="381">
        <v>61</v>
      </c>
      <c r="C73" s="382">
        <v>3139</v>
      </c>
      <c r="D73" s="381">
        <v>83</v>
      </c>
      <c r="E73" s="381">
        <v>94</v>
      </c>
      <c r="F73" s="383">
        <v>0</v>
      </c>
      <c r="G73" s="383">
        <v>0</v>
      </c>
      <c r="H73" s="381">
        <v>85</v>
      </c>
      <c r="I73" s="381">
        <v>608</v>
      </c>
      <c r="J73" s="381">
        <v>350</v>
      </c>
      <c r="K73" s="381">
        <v>350</v>
      </c>
      <c r="L73" s="383">
        <v>0</v>
      </c>
      <c r="M73" s="383">
        <v>0</v>
      </c>
      <c r="N73" s="383">
        <v>0</v>
      </c>
      <c r="O73" s="383">
        <v>0</v>
      </c>
      <c r="P73" s="381">
        <v>5</v>
      </c>
      <c r="Q73" s="381">
        <v>64</v>
      </c>
    </row>
    <row r="74" spans="1:17">
      <c r="A74" s="381" t="s">
        <v>325</v>
      </c>
      <c r="B74" s="381">
        <v>53</v>
      </c>
      <c r="C74" s="381">
        <v>739</v>
      </c>
      <c r="D74" s="381">
        <v>427</v>
      </c>
      <c r="E74" s="382">
        <v>7403</v>
      </c>
      <c r="F74" s="381">
        <v>22</v>
      </c>
      <c r="G74" s="381">
        <v>266</v>
      </c>
      <c r="H74" s="381">
        <v>596</v>
      </c>
      <c r="I74" s="382">
        <v>9881</v>
      </c>
      <c r="J74" s="381">
        <v>93</v>
      </c>
      <c r="K74" s="381">
        <v>772</v>
      </c>
      <c r="L74" s="383">
        <v>0</v>
      </c>
      <c r="M74" s="383">
        <v>0</v>
      </c>
      <c r="N74" s="381">
        <v>20</v>
      </c>
      <c r="O74" s="382">
        <v>1751</v>
      </c>
      <c r="P74" s="381">
        <v>1</v>
      </c>
      <c r="Q74" s="381">
        <v>30</v>
      </c>
    </row>
    <row r="75" spans="1:17">
      <c r="A75" s="381" t="s">
        <v>137</v>
      </c>
      <c r="B75" s="381">
        <v>197</v>
      </c>
      <c r="C75" s="382">
        <v>5439</v>
      </c>
      <c r="D75" s="381">
        <v>28</v>
      </c>
      <c r="E75" s="381">
        <v>556</v>
      </c>
      <c r="F75" s="381">
        <v>1</v>
      </c>
      <c r="G75" s="381">
        <v>12</v>
      </c>
      <c r="H75" s="381">
        <v>38</v>
      </c>
      <c r="I75" s="381">
        <v>620</v>
      </c>
      <c r="J75" s="383">
        <v>0</v>
      </c>
      <c r="K75" s="383">
        <v>0</v>
      </c>
      <c r="L75" s="383">
        <v>0</v>
      </c>
      <c r="M75" s="383">
        <v>0</v>
      </c>
      <c r="N75" s="381">
        <v>71</v>
      </c>
      <c r="O75" s="382">
        <v>1389</v>
      </c>
      <c r="P75" s="381">
        <v>129</v>
      </c>
      <c r="Q75" s="382">
        <v>2791</v>
      </c>
    </row>
    <row r="76" spans="1:17">
      <c r="A76" s="381" t="s">
        <v>138</v>
      </c>
      <c r="B76" s="381">
        <v>191</v>
      </c>
      <c r="C76" s="382">
        <v>4365</v>
      </c>
      <c r="D76" s="381">
        <v>93</v>
      </c>
      <c r="E76" s="382">
        <v>2399</v>
      </c>
      <c r="F76" s="381">
        <v>3</v>
      </c>
      <c r="G76" s="381">
        <v>32</v>
      </c>
      <c r="H76" s="381">
        <v>221</v>
      </c>
      <c r="I76" s="382">
        <v>2378</v>
      </c>
      <c r="J76" s="381">
        <v>7</v>
      </c>
      <c r="K76" s="381">
        <v>20</v>
      </c>
      <c r="L76" s="381">
        <v>1</v>
      </c>
      <c r="M76" s="381">
        <v>160</v>
      </c>
      <c r="N76" s="383">
        <v>0</v>
      </c>
      <c r="O76" s="383">
        <v>0</v>
      </c>
      <c r="P76" s="381">
        <v>2</v>
      </c>
      <c r="Q76" s="381">
        <v>638</v>
      </c>
    </row>
    <row r="77" spans="1:17">
      <c r="A77" s="381" t="s">
        <v>139</v>
      </c>
      <c r="B77" s="381">
        <v>126</v>
      </c>
      <c r="C77" s="382">
        <v>1999</v>
      </c>
      <c r="D77" s="381">
        <v>127</v>
      </c>
      <c r="E77" s="382">
        <v>1667</v>
      </c>
      <c r="F77" s="381">
        <v>2</v>
      </c>
      <c r="G77" s="381">
        <v>230</v>
      </c>
      <c r="H77" s="381">
        <v>96</v>
      </c>
      <c r="I77" s="381">
        <v>632</v>
      </c>
      <c r="J77" s="381">
        <v>11</v>
      </c>
      <c r="K77" s="381">
        <v>119</v>
      </c>
      <c r="L77" s="383">
        <v>0</v>
      </c>
      <c r="M77" s="383">
        <v>0</v>
      </c>
      <c r="N77" s="383">
        <v>0</v>
      </c>
      <c r="O77" s="383">
        <v>0</v>
      </c>
      <c r="P77" s="383">
        <v>0</v>
      </c>
      <c r="Q77" s="383">
        <v>0</v>
      </c>
    </row>
    <row r="78" spans="1:17">
      <c r="A78" s="381" t="s">
        <v>140</v>
      </c>
      <c r="B78" s="381">
        <v>77</v>
      </c>
      <c r="C78" s="382">
        <v>1451</v>
      </c>
      <c r="D78" s="381">
        <v>113</v>
      </c>
      <c r="E78" s="381">
        <v>811</v>
      </c>
      <c r="F78" s="383">
        <v>0</v>
      </c>
      <c r="G78" s="383">
        <v>0</v>
      </c>
      <c r="H78" s="381">
        <v>82</v>
      </c>
      <c r="I78" s="381">
        <v>647</v>
      </c>
      <c r="J78" s="381">
        <v>68</v>
      </c>
      <c r="K78" s="381">
        <v>466</v>
      </c>
      <c r="L78" s="383">
        <v>0</v>
      </c>
      <c r="M78" s="383">
        <v>0</v>
      </c>
      <c r="N78" s="383">
        <v>0</v>
      </c>
      <c r="O78" s="383">
        <v>0</v>
      </c>
      <c r="P78" s="381">
        <v>81</v>
      </c>
      <c r="Q78" s="382">
        <v>1485</v>
      </c>
    </row>
    <row r="79" spans="1:17">
      <c r="A79" s="381" t="s">
        <v>142</v>
      </c>
      <c r="B79" s="381">
        <v>23</v>
      </c>
      <c r="C79" s="381">
        <v>360</v>
      </c>
      <c r="D79" s="381">
        <v>11</v>
      </c>
      <c r="E79" s="381">
        <v>187</v>
      </c>
      <c r="F79" s="381">
        <v>1</v>
      </c>
      <c r="G79" s="381">
        <v>2</v>
      </c>
      <c r="H79" s="381">
        <v>10</v>
      </c>
      <c r="I79" s="381">
        <v>88</v>
      </c>
      <c r="J79" s="381">
        <v>44</v>
      </c>
      <c r="K79" s="381">
        <v>305</v>
      </c>
      <c r="L79" s="383">
        <v>0</v>
      </c>
      <c r="M79" s="383">
        <v>0</v>
      </c>
      <c r="N79" s="381">
        <v>1</v>
      </c>
      <c r="O79" s="381">
        <v>50</v>
      </c>
      <c r="P79" s="381">
        <v>12</v>
      </c>
      <c r="Q79" s="381">
        <v>190</v>
      </c>
    </row>
    <row r="80" spans="1:17">
      <c r="A80" s="381" t="s">
        <v>144</v>
      </c>
      <c r="B80" s="381">
        <v>69</v>
      </c>
      <c r="C80" s="381">
        <v>894</v>
      </c>
      <c r="D80" s="381">
        <v>20</v>
      </c>
      <c r="E80" s="381">
        <v>256</v>
      </c>
      <c r="F80" s="383">
        <v>0</v>
      </c>
      <c r="G80" s="383">
        <v>0</v>
      </c>
      <c r="H80" s="381">
        <v>21</v>
      </c>
      <c r="I80" s="381">
        <v>95</v>
      </c>
      <c r="J80" s="383">
        <v>0</v>
      </c>
      <c r="K80" s="383">
        <v>0</v>
      </c>
      <c r="L80" s="383">
        <v>0</v>
      </c>
      <c r="M80" s="383">
        <v>0</v>
      </c>
      <c r="N80" s="381">
        <v>28</v>
      </c>
      <c r="O80" s="381">
        <v>271</v>
      </c>
      <c r="P80" s="383">
        <v>0</v>
      </c>
      <c r="Q80" s="383">
        <v>0</v>
      </c>
    </row>
    <row r="81" spans="1:17">
      <c r="A81" s="381" t="s">
        <v>145</v>
      </c>
      <c r="B81" s="381">
        <v>361</v>
      </c>
      <c r="C81" s="382">
        <v>5427</v>
      </c>
      <c r="D81" s="381">
        <v>72</v>
      </c>
      <c r="E81" s="382">
        <v>1945</v>
      </c>
      <c r="F81" s="381">
        <v>23</v>
      </c>
      <c r="G81" s="382">
        <v>1923</v>
      </c>
      <c r="H81" s="381">
        <v>280</v>
      </c>
      <c r="I81" s="382">
        <v>5149</v>
      </c>
      <c r="J81" s="381">
        <v>29</v>
      </c>
      <c r="K81" s="381">
        <v>704</v>
      </c>
      <c r="L81" s="381">
        <v>2</v>
      </c>
      <c r="M81" s="381">
        <v>166</v>
      </c>
      <c r="N81" s="381">
        <v>6</v>
      </c>
      <c r="O81" s="381">
        <v>39</v>
      </c>
      <c r="P81" s="381">
        <v>188</v>
      </c>
      <c r="Q81" s="382">
        <v>3426</v>
      </c>
    </row>
    <row r="82" spans="1:17">
      <c r="A82" s="381" t="s">
        <v>326</v>
      </c>
      <c r="B82" s="381">
        <v>181</v>
      </c>
      <c r="C82" s="382">
        <v>4791</v>
      </c>
      <c r="D82" s="381">
        <v>13</v>
      </c>
      <c r="E82" s="381">
        <v>248</v>
      </c>
      <c r="F82" s="381">
        <v>1</v>
      </c>
      <c r="G82" s="381">
        <v>8</v>
      </c>
      <c r="H82" s="381">
        <v>42</v>
      </c>
      <c r="I82" s="381">
        <v>398</v>
      </c>
      <c r="J82" s="381">
        <v>26</v>
      </c>
      <c r="K82" s="381">
        <v>109</v>
      </c>
      <c r="L82" s="383">
        <v>0</v>
      </c>
      <c r="M82" s="383">
        <v>0</v>
      </c>
      <c r="N82" s="383">
        <v>0</v>
      </c>
      <c r="O82" s="383">
        <v>0</v>
      </c>
      <c r="P82" s="383">
        <v>0</v>
      </c>
      <c r="Q82" s="383">
        <v>0</v>
      </c>
    </row>
    <row r="83" spans="1:17">
      <c r="A83" s="381" t="s">
        <v>150</v>
      </c>
      <c r="B83" s="381">
        <v>19</v>
      </c>
      <c r="C83" s="381">
        <v>73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</row>
    <row r="84" spans="1:17">
      <c r="A84" s="381" t="s">
        <v>236</v>
      </c>
      <c r="B84" s="381">
        <v>117</v>
      </c>
      <c r="C84" s="382">
        <v>1017</v>
      </c>
      <c r="D84" s="381">
        <v>64</v>
      </c>
      <c r="E84" s="381">
        <v>630</v>
      </c>
      <c r="F84" s="381">
        <v>53</v>
      </c>
      <c r="G84" s="381">
        <v>110</v>
      </c>
      <c r="H84" s="381">
        <v>45</v>
      </c>
      <c r="I84" s="381">
        <v>172</v>
      </c>
      <c r="J84" s="381">
        <v>35</v>
      </c>
      <c r="K84" s="381">
        <v>110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</row>
    <row r="85" spans="1:17">
      <c r="A85" s="381" t="s">
        <v>153</v>
      </c>
      <c r="B85" s="381">
        <v>49</v>
      </c>
      <c r="C85" s="381">
        <v>226</v>
      </c>
      <c r="D85" s="381">
        <v>70</v>
      </c>
      <c r="E85" s="381">
        <v>710</v>
      </c>
      <c r="F85" s="381">
        <v>1</v>
      </c>
      <c r="G85" s="381">
        <v>3</v>
      </c>
      <c r="H85" s="381">
        <v>30</v>
      </c>
      <c r="I85" s="381">
        <v>163</v>
      </c>
      <c r="J85" s="381">
        <v>4</v>
      </c>
      <c r="K85" s="381">
        <v>10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</row>
    <row r="86" spans="1:17">
      <c r="A86" s="381" t="s">
        <v>160</v>
      </c>
      <c r="B86" s="381">
        <v>103</v>
      </c>
      <c r="C86" s="382">
        <v>2837</v>
      </c>
      <c r="D86" s="381">
        <v>70</v>
      </c>
      <c r="E86" s="382">
        <v>1605</v>
      </c>
      <c r="F86" s="381">
        <v>9</v>
      </c>
      <c r="G86" s="381">
        <v>144</v>
      </c>
      <c r="H86" s="381">
        <v>184</v>
      </c>
      <c r="I86" s="382">
        <v>3520</v>
      </c>
      <c r="J86" s="381">
        <v>15</v>
      </c>
      <c r="K86" s="381">
        <v>128</v>
      </c>
      <c r="L86" s="383">
        <v>0</v>
      </c>
      <c r="M86" s="383">
        <v>0</v>
      </c>
      <c r="N86" s="383">
        <v>0</v>
      </c>
      <c r="O86" s="383">
        <v>0</v>
      </c>
      <c r="P86" s="381">
        <v>6</v>
      </c>
      <c r="Q86" s="381">
        <v>236</v>
      </c>
    </row>
    <row r="87" spans="1:17">
      <c r="A87" s="381" t="s">
        <v>162</v>
      </c>
      <c r="B87" s="381">
        <v>60</v>
      </c>
      <c r="C87" s="381">
        <v>546</v>
      </c>
      <c r="D87" s="381">
        <v>9</v>
      </c>
      <c r="E87" s="381">
        <v>248</v>
      </c>
      <c r="F87" s="383">
        <v>0</v>
      </c>
      <c r="G87" s="383">
        <v>0</v>
      </c>
      <c r="H87" s="381">
        <v>415</v>
      </c>
      <c r="I87" s="382">
        <v>1441</v>
      </c>
      <c r="J87" s="381">
        <v>484</v>
      </c>
      <c r="K87" s="382">
        <v>2235</v>
      </c>
      <c r="L87" s="383">
        <v>0</v>
      </c>
      <c r="M87" s="383">
        <v>0</v>
      </c>
      <c r="N87" s="383">
        <v>0</v>
      </c>
      <c r="O87" s="383">
        <v>0</v>
      </c>
      <c r="P87" s="383">
        <v>0</v>
      </c>
      <c r="Q87" s="383">
        <v>0</v>
      </c>
    </row>
    <row r="88" spans="1:17">
      <c r="A88" s="381" t="s">
        <v>237</v>
      </c>
      <c r="B88" s="381">
        <v>228</v>
      </c>
      <c r="C88" s="382">
        <v>5849</v>
      </c>
      <c r="D88" s="381">
        <v>146</v>
      </c>
      <c r="E88" s="382">
        <v>2186</v>
      </c>
      <c r="F88" s="381">
        <v>6</v>
      </c>
      <c r="G88" s="381">
        <v>145</v>
      </c>
      <c r="H88" s="381">
        <v>121</v>
      </c>
      <c r="I88" s="381">
        <v>787</v>
      </c>
      <c r="J88" s="381">
        <v>55</v>
      </c>
      <c r="K88" s="381">
        <v>392</v>
      </c>
      <c r="L88" s="383">
        <v>0</v>
      </c>
      <c r="M88" s="383">
        <v>0</v>
      </c>
      <c r="N88" s="383">
        <v>0</v>
      </c>
      <c r="O88" s="383">
        <v>0</v>
      </c>
      <c r="P88" s="381">
        <v>46</v>
      </c>
      <c r="Q88" s="382">
        <v>1554</v>
      </c>
    </row>
    <row r="89" spans="1:17">
      <c r="A89" s="381" t="s">
        <v>163</v>
      </c>
      <c r="B89" s="381">
        <v>124</v>
      </c>
      <c r="C89" s="382">
        <v>1531</v>
      </c>
      <c r="D89" s="381">
        <v>71</v>
      </c>
      <c r="E89" s="381">
        <v>679</v>
      </c>
      <c r="F89" s="381">
        <v>36</v>
      </c>
      <c r="G89" s="381">
        <v>540</v>
      </c>
      <c r="H89" s="381">
        <v>240</v>
      </c>
      <c r="I89" s="382">
        <v>1976</v>
      </c>
      <c r="J89" s="381">
        <v>84</v>
      </c>
      <c r="K89" s="381">
        <v>631</v>
      </c>
      <c r="L89" s="383">
        <v>0</v>
      </c>
      <c r="M89" s="383">
        <v>0</v>
      </c>
      <c r="N89" s="381">
        <v>100</v>
      </c>
      <c r="O89" s="381">
        <v>532</v>
      </c>
      <c r="P89" s="381">
        <v>2</v>
      </c>
      <c r="Q89" s="381">
        <v>30</v>
      </c>
    </row>
    <row r="90" spans="1:17">
      <c r="A90" s="381" t="s">
        <v>164</v>
      </c>
      <c r="B90" s="381">
        <v>115</v>
      </c>
      <c r="C90" s="382">
        <v>1575</v>
      </c>
      <c r="D90" s="381">
        <v>54</v>
      </c>
      <c r="E90" s="382">
        <v>1411</v>
      </c>
      <c r="F90" s="381">
        <v>2</v>
      </c>
      <c r="G90" s="381">
        <v>17</v>
      </c>
      <c r="H90" s="381">
        <v>5</v>
      </c>
      <c r="I90" s="381">
        <v>107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0</v>
      </c>
      <c r="Q90" s="383">
        <v>0</v>
      </c>
    </row>
    <row r="91" spans="1:17">
      <c r="A91" s="381" t="s">
        <v>192</v>
      </c>
      <c r="B91" s="381">
        <v>82</v>
      </c>
      <c r="C91" s="382">
        <v>4981</v>
      </c>
      <c r="D91" s="381">
        <v>4</v>
      </c>
      <c r="E91" s="381">
        <v>67</v>
      </c>
      <c r="F91" s="383">
        <v>0</v>
      </c>
      <c r="G91" s="383">
        <v>0</v>
      </c>
      <c r="H91" s="381">
        <v>34</v>
      </c>
      <c r="I91" s="381">
        <v>235</v>
      </c>
      <c r="J91" s="381">
        <v>15</v>
      </c>
      <c r="K91" s="381">
        <v>128</v>
      </c>
      <c r="L91" s="383">
        <v>0</v>
      </c>
      <c r="M91" s="383">
        <v>0</v>
      </c>
      <c r="N91" s="383">
        <v>0</v>
      </c>
      <c r="O91" s="383">
        <v>0</v>
      </c>
      <c r="P91" s="381">
        <v>6</v>
      </c>
      <c r="Q91" s="381">
        <v>182</v>
      </c>
    </row>
    <row r="92" spans="1:17">
      <c r="A92" s="381" t="s">
        <v>166</v>
      </c>
      <c r="B92" s="381">
        <v>308</v>
      </c>
      <c r="C92" s="382">
        <v>4102</v>
      </c>
      <c r="D92" s="381">
        <v>66</v>
      </c>
      <c r="E92" s="382">
        <v>1702</v>
      </c>
      <c r="F92" s="381">
        <v>55</v>
      </c>
      <c r="G92" s="381">
        <v>289</v>
      </c>
      <c r="H92" s="381">
        <v>250</v>
      </c>
      <c r="I92" s="382">
        <v>1882</v>
      </c>
      <c r="J92" s="381">
        <v>22</v>
      </c>
      <c r="K92" s="381">
        <v>38</v>
      </c>
      <c r="L92" s="381">
        <v>3</v>
      </c>
      <c r="M92" s="381">
        <v>24</v>
      </c>
      <c r="N92" s="381">
        <v>15</v>
      </c>
      <c r="O92" s="381">
        <v>160</v>
      </c>
      <c r="P92" s="381">
        <v>45</v>
      </c>
      <c r="Q92" s="382">
        <v>13615</v>
      </c>
    </row>
    <row r="93" spans="1:17">
      <c r="A93" s="381" t="s">
        <v>167</v>
      </c>
      <c r="B93" s="381">
        <v>223</v>
      </c>
      <c r="C93" s="382">
        <v>2416</v>
      </c>
      <c r="D93" s="381">
        <v>34</v>
      </c>
      <c r="E93" s="382">
        <v>1879</v>
      </c>
      <c r="F93" s="381">
        <v>21</v>
      </c>
      <c r="G93" s="381">
        <v>275</v>
      </c>
      <c r="H93" s="381">
        <v>79</v>
      </c>
      <c r="I93" s="381">
        <v>944</v>
      </c>
      <c r="J93" s="381">
        <v>24</v>
      </c>
      <c r="K93" s="381">
        <v>212</v>
      </c>
      <c r="L93" s="383">
        <v>0</v>
      </c>
      <c r="M93" s="383">
        <v>0</v>
      </c>
      <c r="N93" s="383">
        <v>0</v>
      </c>
      <c r="O93" s="383">
        <v>0</v>
      </c>
      <c r="P93" s="381">
        <v>2</v>
      </c>
      <c r="Q93" s="382">
        <v>1000</v>
      </c>
    </row>
    <row r="94" spans="1:17">
      <c r="A94" s="381" t="s">
        <v>193</v>
      </c>
      <c r="B94" s="381">
        <v>41</v>
      </c>
      <c r="C94" s="381">
        <v>683</v>
      </c>
      <c r="D94" s="381">
        <v>38</v>
      </c>
      <c r="E94" s="381">
        <v>481</v>
      </c>
      <c r="F94" s="381">
        <v>9</v>
      </c>
      <c r="G94" s="381">
        <v>90</v>
      </c>
      <c r="H94" s="381">
        <v>8</v>
      </c>
      <c r="I94" s="381">
        <v>18</v>
      </c>
      <c r="J94" s="381">
        <v>51</v>
      </c>
      <c r="K94" s="381">
        <v>306</v>
      </c>
      <c r="L94" s="383">
        <v>0</v>
      </c>
      <c r="M94" s="383">
        <v>0</v>
      </c>
      <c r="N94" s="383">
        <v>0</v>
      </c>
      <c r="O94" s="383">
        <v>0</v>
      </c>
      <c r="P94" s="383">
        <v>0</v>
      </c>
      <c r="Q94" s="383">
        <v>0</v>
      </c>
    </row>
    <row r="96" spans="1:17">
      <c r="A96" s="17" t="s">
        <v>11</v>
      </c>
      <c r="B96" s="23">
        <f>MEDIAN(B5:B94)</f>
        <v>126</v>
      </c>
      <c r="C96" s="23">
        <f t="shared" ref="C96:Q96" si="0">MEDIAN(C5:C94)</f>
        <v>1964.5</v>
      </c>
      <c r="D96" s="23">
        <f t="shared" si="0"/>
        <v>47.5</v>
      </c>
      <c r="E96" s="23">
        <f t="shared" si="0"/>
        <v>697</v>
      </c>
      <c r="F96" s="23">
        <f t="shared" si="0"/>
        <v>4</v>
      </c>
      <c r="G96" s="23">
        <f t="shared" si="0"/>
        <v>44.5</v>
      </c>
      <c r="H96" s="23">
        <f t="shared" si="0"/>
        <v>74</v>
      </c>
      <c r="I96" s="23">
        <f t="shared" si="0"/>
        <v>755.5</v>
      </c>
      <c r="J96" s="23">
        <f t="shared" si="0"/>
        <v>18</v>
      </c>
      <c r="K96" s="23">
        <f t="shared" si="0"/>
        <v>133.5</v>
      </c>
      <c r="L96" s="23">
        <f t="shared" si="0"/>
        <v>0</v>
      </c>
      <c r="M96" s="23">
        <f t="shared" si="0"/>
        <v>0</v>
      </c>
      <c r="N96" s="23">
        <f t="shared" si="0"/>
        <v>0</v>
      </c>
      <c r="O96" s="23">
        <f t="shared" si="0"/>
        <v>0</v>
      </c>
      <c r="P96" s="23">
        <f t="shared" si="0"/>
        <v>3.5</v>
      </c>
      <c r="Q96" s="23">
        <f t="shared" si="0"/>
        <v>88.5</v>
      </c>
    </row>
    <row r="97" spans="1:17">
      <c r="A97" s="17" t="s">
        <v>10</v>
      </c>
      <c r="B97" s="23">
        <f>AVERAGE(B5:B94)</f>
        <v>167.46666666666667</v>
      </c>
      <c r="C97" s="23">
        <f t="shared" ref="C97:Q97" si="1">AVERAGE(C5:C94)</f>
        <v>2990.9666666666667</v>
      </c>
      <c r="D97" s="23">
        <f t="shared" si="1"/>
        <v>78.033333333333331</v>
      </c>
      <c r="E97" s="23">
        <f t="shared" si="1"/>
        <v>1415.3666666666666</v>
      </c>
      <c r="F97" s="23">
        <f t="shared" si="1"/>
        <v>16.055555555555557</v>
      </c>
      <c r="G97" s="23">
        <f t="shared" si="1"/>
        <v>224.1888888888889</v>
      </c>
      <c r="H97" s="23">
        <f t="shared" si="1"/>
        <v>119.08888888888889</v>
      </c>
      <c r="I97" s="23">
        <f t="shared" si="1"/>
        <v>1469.2888888888888</v>
      </c>
      <c r="J97" s="23">
        <f t="shared" si="1"/>
        <v>55.255555555555553</v>
      </c>
      <c r="K97" s="23">
        <f t="shared" si="1"/>
        <v>332.93333333333334</v>
      </c>
      <c r="L97" s="23">
        <f t="shared" si="1"/>
        <v>1.4444444444444444</v>
      </c>
      <c r="M97" s="23">
        <f t="shared" si="1"/>
        <v>33.888888888888886</v>
      </c>
      <c r="N97" s="23">
        <f t="shared" si="1"/>
        <v>19.511111111111113</v>
      </c>
      <c r="O97" s="23">
        <f t="shared" si="1"/>
        <v>392.78888888888889</v>
      </c>
      <c r="P97" s="23">
        <f t="shared" si="1"/>
        <v>27.888888888888889</v>
      </c>
      <c r="Q97" s="23">
        <f t="shared" si="1"/>
        <v>770.32222222222219</v>
      </c>
    </row>
    <row r="98" spans="1:17">
      <c r="A98" s="17" t="s">
        <v>239</v>
      </c>
      <c r="B98" s="23">
        <f>SUM(B5:B94)</f>
        <v>15072</v>
      </c>
      <c r="C98" s="23">
        <f t="shared" ref="C98:Q98" si="2">SUM(C5:C94)</f>
        <v>269187</v>
      </c>
      <c r="D98" s="23">
        <f t="shared" si="2"/>
        <v>7023</v>
      </c>
      <c r="E98" s="23">
        <f t="shared" si="2"/>
        <v>127383</v>
      </c>
      <c r="F98" s="23">
        <f t="shared" si="2"/>
        <v>1445</v>
      </c>
      <c r="G98" s="23">
        <f t="shared" si="2"/>
        <v>20177</v>
      </c>
      <c r="H98" s="23">
        <f t="shared" si="2"/>
        <v>10718</v>
      </c>
      <c r="I98" s="23">
        <f t="shared" si="2"/>
        <v>132236</v>
      </c>
      <c r="J98" s="23">
        <f t="shared" si="2"/>
        <v>4973</v>
      </c>
      <c r="K98" s="23">
        <f t="shared" si="2"/>
        <v>29964</v>
      </c>
      <c r="L98" s="23">
        <f t="shared" si="2"/>
        <v>130</v>
      </c>
      <c r="M98" s="23">
        <f t="shared" si="2"/>
        <v>3050</v>
      </c>
      <c r="N98" s="23">
        <f t="shared" si="2"/>
        <v>1756</v>
      </c>
      <c r="O98" s="23">
        <f t="shared" si="2"/>
        <v>35351</v>
      </c>
      <c r="P98" s="23">
        <f t="shared" si="2"/>
        <v>2510</v>
      </c>
      <c r="Q98" s="23">
        <f t="shared" si="2"/>
        <v>69329</v>
      </c>
    </row>
  </sheetData>
  <conditionalFormatting sqref="B5:I51">
    <cfRule type="cellIs" dxfId="27" priority="5" operator="equal">
      <formula>0</formula>
    </cfRule>
  </conditionalFormatting>
  <conditionalFormatting sqref="J5:Q51">
    <cfRule type="cellIs" dxfId="26" priority="4" operator="equal">
      <formula>0</formula>
    </cfRule>
  </conditionalFormatting>
  <conditionalFormatting sqref="B52:I94">
    <cfRule type="cellIs" dxfId="25" priority="3" operator="equal">
      <formula>0</formula>
    </cfRule>
  </conditionalFormatting>
  <conditionalFormatting sqref="J52:Q94">
    <cfRule type="cellIs" dxfId="24" priority="2" operator="equal">
      <formula>0</formula>
    </cfRule>
  </conditionalFormatting>
  <conditionalFormatting sqref="B5:Q94">
    <cfRule type="cellIs" dxfId="23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A424-3E61-4CC1-B5BE-E9CEC39669D6}">
  <sheetPr codeName="Sheet11"/>
  <dimension ref="A1:G46"/>
  <sheetViews>
    <sheetView topLeftCell="A16" zoomScaleNormal="100" workbookViewId="0">
      <selection activeCell="B47" sqref="B47"/>
    </sheetView>
  </sheetViews>
  <sheetFormatPr defaultColWidth="8.85546875" defaultRowHeight="12.75"/>
  <cols>
    <col min="1" max="1" width="10.140625" customWidth="1"/>
    <col min="2" max="2" width="16.85546875" customWidth="1"/>
    <col min="3" max="3" width="13" customWidth="1"/>
    <col min="4" max="4" width="9.140625" customWidth="1"/>
    <col min="5" max="5" width="15.7109375" customWidth="1"/>
    <col min="6" max="6" width="9.85546875" customWidth="1"/>
    <col min="7" max="8" width="12.5703125" customWidth="1"/>
    <col min="9" max="9" width="6.42578125" bestFit="1" customWidth="1"/>
    <col min="10" max="10" width="12.5703125" customWidth="1"/>
    <col min="11" max="11" width="9.28515625" bestFit="1" customWidth="1"/>
    <col min="12" max="12" width="10.5703125" bestFit="1" customWidth="1"/>
    <col min="13" max="13" width="12.42578125" bestFit="1" customWidth="1"/>
    <col min="14" max="14" width="8.5703125" bestFit="1" customWidth="1"/>
    <col min="15" max="15" width="8.140625" bestFit="1" customWidth="1"/>
  </cols>
  <sheetData>
    <row r="1" spans="1:7" ht="15">
      <c r="A1" s="1" t="s">
        <v>196</v>
      </c>
    </row>
    <row r="2" spans="1:7">
      <c r="A2" s="26"/>
      <c r="F2" s="69"/>
    </row>
    <row r="3" spans="1:7" ht="13.5" customHeight="1">
      <c r="A3" s="109" t="s">
        <v>197</v>
      </c>
    </row>
    <row r="4" spans="1:7" ht="14.25" customHeight="1"/>
    <row r="5" spans="1:7">
      <c r="A5" s="14" t="s">
        <v>198</v>
      </c>
    </row>
    <row r="6" spans="1:7" ht="12.75" customHeight="1"/>
    <row r="8" spans="1:7" ht="39" customHeight="1">
      <c r="B8" s="38" t="s">
        <v>2</v>
      </c>
      <c r="C8" s="38" t="s">
        <v>21</v>
      </c>
      <c r="D8" s="38" t="s">
        <v>4</v>
      </c>
      <c r="E8" s="38" t="s">
        <v>181</v>
      </c>
      <c r="F8" s="38" t="s">
        <v>4</v>
      </c>
      <c r="G8" s="38" t="s">
        <v>199</v>
      </c>
    </row>
    <row r="9" spans="1:7">
      <c r="B9" s="97"/>
      <c r="C9" s="110" t="s">
        <v>8</v>
      </c>
      <c r="D9" s="110" t="s">
        <v>8</v>
      </c>
      <c r="E9" s="110" t="s">
        <v>8</v>
      </c>
      <c r="F9" s="110" t="s">
        <v>8</v>
      </c>
      <c r="G9" s="110" t="s">
        <v>8</v>
      </c>
    </row>
    <row r="10" spans="1:7">
      <c r="A10" s="111" t="s">
        <v>200</v>
      </c>
    </row>
    <row r="11" spans="1:7">
      <c r="A11" s="26"/>
    </row>
    <row r="12" spans="1:7">
      <c r="A12" s="17" t="s">
        <v>201</v>
      </c>
    </row>
    <row r="13" spans="1:7">
      <c r="A13" s="26" t="s">
        <v>146</v>
      </c>
      <c r="B13" s="46">
        <f>('Expenditure &amp; Subsidy R-Y'!C16)</f>
        <v>242237</v>
      </c>
      <c r="C13" s="70">
        <f>'Expenditure &amp; Subsidy R-Y'!H16</f>
        <v>22422620.289999999</v>
      </c>
      <c r="D13" s="19">
        <f>'Expenditure &amp; Subsidy R-Y'!I16</f>
        <v>92.564803436304118</v>
      </c>
      <c r="E13" s="112">
        <f>'Voted Expenditure &amp; Subsidy R-Y'!C16</f>
        <v>12589504</v>
      </c>
      <c r="F13" s="63">
        <f>'Voted Expenditure &amp; Subsidy R-Y'!E16</f>
        <v>51.97184575436453</v>
      </c>
      <c r="G13" s="72">
        <f>'Voted Expenditure &amp; Subsidy R-Y'!H16</f>
        <v>746587</v>
      </c>
    </row>
    <row r="14" spans="1:7">
      <c r="A14" s="26"/>
    </row>
    <row r="15" spans="1:7">
      <c r="A15" s="17" t="s">
        <v>202</v>
      </c>
      <c r="B15" s="26"/>
      <c r="C15" s="20"/>
      <c r="D15" s="26"/>
      <c r="E15" s="26"/>
      <c r="F15" s="26"/>
      <c r="G15" s="22"/>
    </row>
    <row r="16" spans="1:7">
      <c r="A16" s="17" t="s">
        <v>170</v>
      </c>
      <c r="B16" s="113">
        <f>AVERAGE('Expenditure &amp; Subsidy A-G'!C12,'Expenditure &amp; Subsidy A-G'!C16,'Expenditure &amp; Subsidy A-G'!C24,'Expenditure &amp; Subsidy A-G'!C29,'Expenditure &amp; Subsidy A-G'!C30,'Expenditure &amp; Subsidy A-G'!C41,'Expenditure &amp; Subsidy A-G'!C46,'Expenditure &amp; Subsidy A-G'!C49,'Expenditure &amp; Subsidy G-Q'!C14,'Expenditure &amp; Subsidy G-Q'!C15,'Expenditure &amp; Subsidy G-Q'!C20,'Expenditure &amp; Subsidy G-Q'!C24,'Expenditure &amp; Subsidy G-Q'!C35,'Expenditure &amp; Subsidy G-Q'!C44,'Expenditure &amp; Subsidy G-Q'!C45,'Expenditure &amp; Subsidy G-Q'!C49,'Expenditure &amp; Subsidy R-Y'!C6,'Expenditure &amp; Subsidy R-Y'!C8,'Expenditure &amp; Subsidy R-Y'!C14,'Expenditure &amp; Subsidy R-Y'!C15,'Expenditure &amp; Subsidy R-Y'!C29,'Expenditure &amp; Subsidy R-Y'!C32,'Expenditure &amp; Subsidy R-Y'!C36)</f>
        <v>151605.69565217392</v>
      </c>
      <c r="C16" s="113">
        <f>AVERAGE('Expenditure &amp; Subsidy A-G'!H12,'Expenditure &amp; Subsidy A-G'!H16,'Expenditure &amp; Subsidy A-G'!H24,'Expenditure &amp; Subsidy A-G'!H29,'Expenditure &amp; Subsidy A-G'!H30,'Expenditure &amp; Subsidy A-G'!H41,'Expenditure &amp; Subsidy A-G'!H46,'Expenditure &amp; Subsidy A-G'!H49,'Expenditure &amp; Subsidy G-Q'!H14,'Expenditure &amp; Subsidy G-Q'!H15,'Expenditure &amp; Subsidy G-Q'!H20,'Expenditure &amp; Subsidy G-Q'!H24,'Expenditure &amp; Subsidy G-Q'!H35,'Expenditure &amp; Subsidy G-Q'!H44,'Expenditure &amp; Subsidy G-Q'!H45,'Expenditure &amp; Subsidy G-Q'!H49,'Expenditure &amp; Subsidy R-Y'!H6,'Expenditure &amp; Subsidy R-Y'!H8,'Expenditure &amp; Subsidy R-Y'!H14,'Expenditure &amp; Subsidy R-Y'!H15,'Expenditure &amp; Subsidy R-Y'!H29,'Expenditure &amp; Subsidy R-Y'!H36,'Expenditure &amp; Subsidy R-Y'!H32)</f>
        <v>7601054.2530434802</v>
      </c>
      <c r="D16" s="114">
        <f>AVERAGE('Expenditure &amp; Subsidy A-G'!E12,'Expenditure &amp; Subsidy A-G'!E16,'Expenditure &amp; Subsidy A-G'!E24,'Expenditure &amp; Subsidy A-G'!E29,'Expenditure &amp; Subsidy A-G'!E30,'Expenditure &amp; Subsidy A-G'!E41,'Expenditure &amp; Subsidy A-G'!E46,'Expenditure &amp; Subsidy A-G'!E49,'Expenditure &amp; Subsidy G-Q'!E14,'Expenditure &amp; Subsidy G-Q'!E15,'Expenditure &amp; Subsidy G-Q'!E20,'Expenditure &amp; Subsidy G-Q'!E24,'Expenditure &amp; Subsidy G-Q'!E35,'Expenditure &amp; Subsidy G-Q'!E44,'Expenditure &amp; Subsidy G-Q'!E45,'Expenditure &amp; Subsidy G-Q'!E49,'Expenditure &amp; Subsidy R-Y'!E6,'Expenditure &amp; Subsidy R-Y'!E8,'Expenditure &amp; Subsidy R-Y'!E14,'Expenditure &amp; Subsidy R-Y'!E15,'Expenditure &amp; Subsidy R-Y'!E29,'Expenditure &amp; Subsidy R-Y'!E32,'Expenditure &amp; Subsidy R-Y'!E36)</f>
        <v>53.296962280586584</v>
      </c>
      <c r="E16" s="115">
        <f>AVERAGE('Voted Expenditure &amp; Subsidy A-G'!C10,'Voted Expenditure &amp; Subsidy A-G'!C14,'Voted Expenditure &amp; Subsidy A-G'!C22,'Voted Expenditure &amp; Subsidy A-G'!C27,'Voted Expenditure &amp; Subsidy A-G'!C28,'Voted Expenditure &amp; Subsidy A-G'!C39,'Voted Expenditure &amp; Subsidy A-G'!C44,'Voted Expenditure &amp; Subsidy A-G'!C47,'Voted Expenditure &amp; Subsidy G-Q'!C13,'Voted Expenditure &amp; Subsidy G-Q'!C14,'Voted Expenditure &amp; Subsidy G-Q'!C19,'Voted Expenditure &amp; Subsidy G-Q'!C23,'Voted Expenditure &amp; Subsidy G-Q'!C34,'Voted Expenditure &amp; Subsidy G-Q'!C43,'Voted Expenditure &amp; Subsidy G-Q'!C44,'Voted Expenditure &amp; Subsidy G-Q'!C48,'Voted Expenditure &amp; Subsidy R-Y'!C6,'Voted Expenditure &amp; Subsidy R-Y'!C8,'Voted Expenditure &amp; Subsidy R-Y'!C14,'Voted Expenditure &amp; Subsidy R-Y'!C15,'Voted Expenditure &amp; Subsidy R-Y'!C29,'Voted Expenditure &amp; Subsidy R-Y'!C32,'Voted Expenditure &amp; Subsidy R-Y'!C36)</f>
        <v>7592010.5860869577</v>
      </c>
      <c r="F16" s="116">
        <f>AVERAGE('Voted Expenditure &amp; Subsidy A-G'!E10,'Voted Expenditure &amp; Subsidy A-G'!E14,'Voted Expenditure &amp; Subsidy A-G'!E22,'Voted Expenditure &amp; Subsidy A-G'!E27,'Voted Expenditure &amp; Subsidy A-G'!E28,'Voted Expenditure &amp; Subsidy A-G'!E39,'Voted Expenditure &amp; Subsidy A-G'!E44,'Voted Expenditure &amp; Subsidy A-G'!E47,'Voted Expenditure &amp; Subsidy G-Q'!E13,'Voted Expenditure &amp; Subsidy G-Q'!E14,'Voted Expenditure &amp; Subsidy G-Q'!E19,'Voted Expenditure &amp; Subsidy G-Q'!E23,'Voted Expenditure &amp; Subsidy G-Q'!E34,'Voted Expenditure &amp; Subsidy G-Q'!E43,'Voted Expenditure &amp; Subsidy G-Q'!E44,'Voted Expenditure &amp; Subsidy G-Q'!E48,'Voted Expenditure &amp; Subsidy R-Y'!E6,'Voted Expenditure &amp; Subsidy R-Y'!E8,'Voted Expenditure &amp; Subsidy R-Y'!E14,'Voted Expenditure &amp; Subsidy R-Y'!E15,'Voted Expenditure &amp; Subsidy R-Y'!E29,'Voted Expenditure &amp; Subsidy R-Y'!E32,'Voted Expenditure &amp; Subsidy R-Y'!E36)</f>
        <v>58.285450124048104</v>
      </c>
      <c r="G16" s="115">
        <f>AVERAGE('Voted Expenditure &amp; Subsidy A-G'!H10,'Voted Expenditure &amp; Subsidy A-G'!H14,'Voted Expenditure &amp; Subsidy A-G'!H22,'Voted Expenditure &amp; Subsidy A-G'!H27,'Voted Expenditure &amp; Subsidy A-G'!H28,'Voted Expenditure &amp; Subsidy A-G'!H39,'Voted Expenditure &amp; Subsidy A-G'!H44,'Voted Expenditure &amp; Subsidy A-G'!H47,'Voted Expenditure &amp; Subsidy G-Q'!H13,'Voted Expenditure &amp; Subsidy G-Q'!H14,'Voted Expenditure &amp; Subsidy G-Q'!H19,'Voted Expenditure &amp; Subsidy G-Q'!H23,'Voted Expenditure &amp; Subsidy G-Q'!H34,'Voted Expenditure &amp; Subsidy G-Q'!H43,'Voted Expenditure &amp; Subsidy G-Q'!H44,'Voted Expenditure &amp; Subsidy G-Q'!H48,'Voted Expenditure &amp; Subsidy R-Y'!H6,'Voted Expenditure &amp; Subsidy R-Y'!H8,'Voted Expenditure &amp; Subsidy R-Y'!H14,'Voted Expenditure &amp; Subsidy R-Y'!H15,'Voted Expenditure &amp; Subsidy R-Y'!H29,'Voted Expenditure &amp; Subsidy R-Y'!H32,'Voted Expenditure &amp; Subsidy R-Y'!H36)</f>
        <v>488858.78260869568</v>
      </c>
    </row>
    <row r="17" spans="1:7">
      <c r="A17" s="17" t="s">
        <v>171</v>
      </c>
      <c r="B17" s="113">
        <f>MEDIAN('Expenditure &amp; Subsidy A-G'!C12,'Expenditure &amp; Subsidy A-G'!C16,'Expenditure &amp; Subsidy A-G'!C24,'Expenditure &amp; Subsidy A-G'!C29,'Expenditure &amp; Subsidy A-G'!C30,'Expenditure &amp; Subsidy A-G'!C41,'Expenditure &amp; Subsidy A-G'!C46,'Expenditure &amp; Subsidy A-G'!C49,'Expenditure &amp; Subsidy G-Q'!C14,'Expenditure &amp; Subsidy G-Q'!C15,'Expenditure &amp; Subsidy G-Q'!C20,'Expenditure &amp; Subsidy G-Q'!C24,'Expenditure &amp; Subsidy G-Q'!C35,'Expenditure &amp; Subsidy G-Q'!C44,'Expenditure &amp; Subsidy G-Q'!C45,'Expenditure &amp; Subsidy G-Q'!C49,'Expenditure &amp; Subsidy R-Y'!C6,'Expenditure &amp; Subsidy R-Y'!C8,'Expenditure &amp; Subsidy R-Y'!C14,'Expenditure &amp; Subsidy R-Y'!C15,'Expenditure &amp; Subsidy R-Y'!C29,'Expenditure &amp; Subsidy R-Y'!C32,'Expenditure &amp; Subsidy R-Y'!C36)</f>
        <v>132822</v>
      </c>
      <c r="C17" s="113">
        <f>MEDIAN('Expenditure &amp; Subsidy A-G'!H12,'Expenditure &amp; Subsidy A-G'!H16,'Expenditure &amp; Subsidy A-G'!H24,'Expenditure &amp; Subsidy A-G'!H29,'Expenditure &amp; Subsidy A-G'!H30,'Expenditure &amp; Subsidy A-G'!H41,'Expenditure &amp; Subsidy A-G'!H46,'Expenditure &amp; Subsidy A-G'!H49,'Expenditure &amp; Subsidy G-Q'!H14,'Expenditure &amp; Subsidy G-Q'!H15,'Expenditure &amp; Subsidy G-Q'!H20,'Expenditure &amp; Subsidy G-Q'!H24,'Expenditure &amp; Subsidy G-Q'!H35,'Expenditure &amp; Subsidy G-Q'!H44,'Expenditure &amp; Subsidy G-Q'!H45,'Expenditure &amp; Subsidy G-Q'!H49,'Expenditure &amp; Subsidy R-Y'!H6,'Expenditure &amp; Subsidy R-Y'!H8,'Expenditure &amp; Subsidy R-Y'!H14,'Expenditure &amp; Subsidy R-Y'!H15,'Expenditure &amp; Subsidy R-Y'!H29,'Expenditure &amp; Subsidy R-Y'!H36,'Expenditure &amp; Subsidy R-Y'!H32,'Expenditure &amp; Subsidy R-Y'!H36)</f>
        <v>6799878.8599999994</v>
      </c>
      <c r="D17" s="114">
        <f>MEDIAN('Expenditure &amp; Subsidy A-G'!E12,'Expenditure &amp; Subsidy A-G'!E16,'Expenditure &amp; Subsidy A-G'!E24,'Expenditure &amp; Subsidy A-G'!E29,'Expenditure &amp; Subsidy A-G'!E30,'Expenditure &amp; Subsidy A-G'!E41,'Expenditure &amp; Subsidy A-G'!E46,'Expenditure &amp; Subsidy A-G'!E49,'Expenditure &amp; Subsidy G-Q'!E14,'Expenditure &amp; Subsidy G-Q'!E15,'Expenditure &amp; Subsidy G-Q'!E20,'Expenditure &amp; Subsidy G-Q'!E24,'Expenditure &amp; Subsidy G-Q'!E35,'Expenditure &amp; Subsidy G-Q'!E44,'Expenditure &amp; Subsidy G-Q'!E45,'Expenditure &amp; Subsidy G-Q'!E49,'Expenditure &amp; Subsidy R-Y'!E6,'Expenditure &amp; Subsidy R-Y'!E8,'Expenditure &amp; Subsidy R-Y'!E14,'Expenditure &amp; Subsidy R-Y'!E15,'Expenditure &amp; Subsidy R-Y'!E29,'Expenditure &amp; Subsidy R-Y'!E32,'Expenditure &amp; Subsidy R-Y'!E36)</f>
        <v>43.390821216465291</v>
      </c>
      <c r="E17" s="115">
        <f>MEDIAN('Voted Expenditure &amp; Subsidy A-G'!C10,'Voted Expenditure &amp; Subsidy A-G'!C14,'Voted Expenditure &amp; Subsidy A-G'!C22,'Voted Expenditure &amp; Subsidy A-G'!C27,'Voted Expenditure &amp; Subsidy A-G'!C28,'Voted Expenditure &amp; Subsidy A-G'!C39,'Voted Expenditure &amp; Subsidy A-G'!C44,'Voted Expenditure &amp; Subsidy A-G'!C47,'Voted Expenditure &amp; Subsidy G-Q'!C13,'Voted Expenditure &amp; Subsidy G-Q'!C14,'Voted Expenditure &amp; Subsidy G-Q'!C19,'Voted Expenditure &amp; Subsidy G-Q'!C23,'Voted Expenditure &amp; Subsidy G-Q'!C34,'Voted Expenditure &amp; Subsidy G-Q'!C43,'Voted Expenditure &amp; Subsidy G-Q'!C44,'Voted Expenditure &amp; Subsidy G-Q'!C48,'Voted Expenditure &amp; Subsidy R-Y'!C6,'Voted Expenditure &amp; Subsidy R-Y'!C8,'Voted Expenditure &amp; Subsidy R-Y'!C14,'Voted Expenditure &amp; Subsidy R-Y'!C15,'Voted Expenditure &amp; Subsidy R-Y'!C29,'Voted Expenditure &amp; Subsidy R-Y'!C32,'Voted Expenditure &amp; Subsidy R-Y'!C36)</f>
        <v>7211271</v>
      </c>
      <c r="F17" s="116">
        <f>MEDIAN('Voted Expenditure &amp; Subsidy A-G'!E10,'Voted Expenditure &amp; Subsidy A-G'!E14,'Voted Expenditure &amp; Subsidy A-G'!E22,'Voted Expenditure &amp; Subsidy A-G'!E27,'Voted Expenditure &amp; Subsidy A-G'!E28,'Voted Expenditure &amp; Subsidy A-G'!E39,'Voted Expenditure &amp; Subsidy A-G'!E44,'Voted Expenditure &amp; Subsidy A-G'!E47,'Voted Expenditure &amp; Subsidy G-Q'!E13,'Voted Expenditure &amp; Subsidy G-Q'!E14,'Voted Expenditure &amp; Subsidy G-Q'!E19,'Voted Expenditure &amp; Subsidy G-Q'!E23,'Voted Expenditure &amp; Subsidy G-Q'!E34,'Voted Expenditure &amp; Subsidy G-Q'!E43,'Voted Expenditure &amp; Subsidy G-Q'!E44,'Voted Expenditure &amp; Subsidy G-Q'!E48,'Voted Expenditure &amp; Subsidy R-Y'!E6,'Voted Expenditure &amp; Subsidy R-Y'!E8,'Voted Expenditure &amp; Subsidy R-Y'!E14,'Voted Expenditure &amp; Subsidy R-Y'!E15,'Voted Expenditure &amp; Subsidy R-Y'!E29,'Voted Expenditure &amp; Subsidy R-Y'!E32,'Voted Expenditure &amp; Subsidy R-Y'!E36)</f>
        <v>51.501426828886878</v>
      </c>
      <c r="G17" s="115">
        <f>MEDIAN('Voted Expenditure &amp; Subsidy A-G'!H10,'Voted Expenditure &amp; Subsidy A-G'!H14,'Voted Expenditure &amp; Subsidy A-G'!H22,'Voted Expenditure &amp; Subsidy A-G'!H27,'Voted Expenditure &amp; Subsidy A-G'!H28,'Voted Expenditure &amp; Subsidy A-G'!H39,'Voted Expenditure &amp; Subsidy A-G'!H44,'Voted Expenditure &amp; Subsidy A-G'!H47,'Voted Expenditure &amp; Subsidy G-Q'!H13,'Voted Expenditure &amp; Subsidy G-Q'!H14,'Voted Expenditure &amp; Subsidy G-Q'!H19,'Voted Expenditure &amp; Subsidy G-Q'!H23,'Voted Expenditure &amp; Subsidy G-Q'!H34,'Voted Expenditure &amp; Subsidy G-Q'!H43,'Voted Expenditure &amp; Subsidy G-Q'!H44,'Voted Expenditure &amp; Subsidy G-Q'!H48,'Voted Expenditure &amp; Subsidy R-Y'!H6,'Voted Expenditure &amp; Subsidy R-Y'!H8,'Voted Expenditure &amp; Subsidy R-Y'!H14,'Voted Expenditure &amp; Subsidy R-Y'!H15,'Voted Expenditure &amp; Subsidy R-Y'!H29,'Voted Expenditure &amp; Subsidy R-Y'!H32,'Voted Expenditure &amp; Subsidy R-Y'!H36)</f>
        <v>434754</v>
      </c>
    </row>
    <row r="18" spans="1:7">
      <c r="A18" s="17" t="s">
        <v>172</v>
      </c>
      <c r="B18" s="113">
        <f>MAX('Expenditure &amp; Subsidy A-G'!C12,'Expenditure &amp; Subsidy A-G'!C16,'Expenditure &amp; Subsidy A-G'!C24,'Expenditure &amp; Subsidy A-G'!C29,'Expenditure &amp; Subsidy A-G'!C30,'Expenditure &amp; Subsidy A-G'!C41,'Expenditure &amp; Subsidy A-G'!C46,'Expenditure &amp; Subsidy A-G'!C49,'Expenditure &amp; Subsidy G-Q'!C14,'Expenditure &amp; Subsidy G-Q'!C15,'Expenditure &amp; Subsidy G-Q'!C20,'Expenditure &amp; Subsidy G-Q'!C24,'Expenditure &amp; Subsidy G-Q'!C35,'Expenditure &amp; Subsidy G-Q'!C44,'Expenditure &amp; Subsidy G-Q'!C45,'Expenditure &amp; Subsidy G-Q'!C49,'Expenditure &amp; Subsidy R-Y'!C6,'Expenditure &amp; Subsidy R-Y'!C8,'Expenditure &amp; Subsidy R-Y'!C14,'Expenditure &amp; Subsidy R-Y'!C15,'Expenditure &amp; Subsidy R-Y'!C29,'Expenditure &amp; Subsidy R-Y'!C32,'Expenditure &amp; Subsidy R-Y'!C36)</f>
        <v>387104</v>
      </c>
      <c r="C18" s="113">
        <f>MAX('Expenditure &amp; Subsidy A-G'!H12,'Expenditure &amp; Subsidy A-G'!H16,'Expenditure &amp; Subsidy A-G'!H24,'Expenditure &amp; Subsidy A-G'!H29,'Expenditure &amp; Subsidy A-G'!H30,'Expenditure &amp; Subsidy A-G'!H41,'Expenditure &amp; Subsidy A-G'!H46,'Expenditure &amp; Subsidy A-G'!H49,'Expenditure &amp; Subsidy G-Q'!H14,'Expenditure &amp; Subsidy G-Q'!H15,'Expenditure &amp; Subsidy G-Q'!H20,'Expenditure &amp; Subsidy G-Q'!H24,'Expenditure &amp; Subsidy G-Q'!H35,'Expenditure &amp; Subsidy G-Q'!H44,'Expenditure &amp; Subsidy G-Q'!H45,'Expenditure &amp; Subsidy G-Q'!H49,'Expenditure &amp; Subsidy R-Y'!H6,'Expenditure &amp; Subsidy R-Y'!H8,'Expenditure &amp; Subsidy R-Y'!H14,'Expenditure &amp; Subsidy R-Y'!H15,'Expenditure &amp; Subsidy R-Y'!H29,'Expenditure &amp; Subsidy R-Y'!H36,'Expenditure &amp; Subsidy R-Y'!H32,'Expenditure &amp; Subsidy R-Y'!H36)</f>
        <v>16631854</v>
      </c>
      <c r="D18" s="114">
        <f>MAX('Expenditure &amp; Subsidy A-G'!E12,'Expenditure &amp; Subsidy A-G'!E16,'Expenditure &amp; Subsidy A-G'!E24,'Expenditure &amp; Subsidy A-G'!E29,'Expenditure &amp; Subsidy A-G'!E30,'Expenditure &amp; Subsidy A-G'!E41,'Expenditure &amp; Subsidy A-G'!E46,'Expenditure &amp; Subsidy A-G'!E49,'Expenditure &amp; Subsidy G-Q'!E14,'Expenditure &amp; Subsidy G-Q'!E15,'Expenditure &amp; Subsidy G-Q'!E20,'Expenditure &amp; Subsidy G-Q'!E24,'Expenditure &amp; Subsidy G-Q'!E35,'Expenditure &amp; Subsidy G-Q'!E44,'Expenditure &amp; Subsidy G-Q'!E45,'Expenditure &amp; Subsidy G-Q'!E49,'Expenditure &amp; Subsidy R-Y'!E6,'Expenditure &amp; Subsidy R-Y'!E8,'Expenditure &amp; Subsidy R-Y'!E14,'Expenditure &amp; Subsidy R-Y'!E15,'Expenditure &amp; Subsidy R-Y'!E29,'Expenditure &amp; Subsidy R-Y'!E32,'Expenditure &amp; Subsidy R-Y'!E36)</f>
        <v>109.02478197674418</v>
      </c>
      <c r="E18" s="115">
        <f>MAX('Voted Expenditure &amp; Subsidy A-G'!C10,'Voted Expenditure &amp; Subsidy A-G'!C14,'Voted Expenditure &amp; Subsidy A-G'!C22,'Voted Expenditure &amp; Subsidy A-G'!C27,'Voted Expenditure &amp; Subsidy A-G'!C28,'Voted Expenditure &amp; Subsidy A-G'!C39,'Voted Expenditure &amp; Subsidy A-G'!C44,'Voted Expenditure &amp; Subsidy A-G'!C47,'Voted Expenditure &amp; Subsidy G-Q'!C13,'Voted Expenditure &amp; Subsidy G-Q'!C14,'Voted Expenditure &amp; Subsidy G-Q'!C19,'Voted Expenditure &amp; Subsidy G-Q'!C23,'Voted Expenditure &amp; Subsidy G-Q'!C34,'Voted Expenditure &amp; Subsidy G-Q'!C43,'Voted Expenditure &amp; Subsidy G-Q'!C44,'Voted Expenditure &amp; Subsidy G-Q'!C48,'Voted Expenditure &amp; Subsidy R-Y'!C6,'Voted Expenditure &amp; Subsidy R-Y'!C8,'Voted Expenditure &amp; Subsidy R-Y'!C14,'Voted Expenditure &amp; Subsidy R-Y'!C15,'Voted Expenditure &amp; Subsidy R-Y'!C29,'Voted Expenditure &amp; Subsidy R-Y'!C32,'Voted Expenditure &amp; Subsidy R-Y'!C36)</f>
        <v>17633979</v>
      </c>
      <c r="F18" s="116">
        <f>MAX('Voted Expenditure &amp; Subsidy A-G'!E10,'Voted Expenditure &amp; Subsidy A-G'!E14,'Voted Expenditure &amp; Subsidy A-G'!E22,'Voted Expenditure &amp; Subsidy A-G'!E27,'Voted Expenditure &amp; Subsidy A-G'!E28,'Voted Expenditure &amp; Subsidy A-G'!E39,'Voted Expenditure &amp; Subsidy A-G'!E44,'Voted Expenditure &amp; Subsidy A-G'!E47,'Voted Expenditure &amp; Subsidy G-Q'!E13,'Voted Expenditure &amp; Subsidy G-Q'!E14,'Voted Expenditure &amp; Subsidy G-Q'!E19,'Voted Expenditure &amp; Subsidy G-Q'!E23,'Voted Expenditure &amp; Subsidy G-Q'!E34,'Voted Expenditure &amp; Subsidy G-Q'!E43,'Voted Expenditure &amp; Subsidy G-Q'!E44,'Voted Expenditure &amp; Subsidy G-Q'!E48,'Voted Expenditure &amp; Subsidy R-Y'!E6,'Voted Expenditure &amp; Subsidy R-Y'!E8,'Voted Expenditure &amp; Subsidy R-Y'!E14,'Voted Expenditure &amp; Subsidy R-Y'!E15,'Voted Expenditure &amp; Subsidy R-Y'!E29,'Voted Expenditure &amp; Subsidy R-Y'!E32,'Voted Expenditure &amp; Subsidy R-Y'!E36)</f>
        <v>120.62211012311901</v>
      </c>
      <c r="G18" s="115">
        <f>MAX('Voted Expenditure &amp; Subsidy A-G'!H10,'Voted Expenditure &amp; Subsidy A-G'!H14,'Voted Expenditure &amp; Subsidy A-G'!H22,'Voted Expenditure &amp; Subsidy A-G'!H27,'Voted Expenditure &amp; Subsidy A-G'!H28,'Voted Expenditure &amp; Subsidy A-G'!H39,'Voted Expenditure &amp; Subsidy A-G'!H44,'Voted Expenditure &amp; Subsidy A-G'!H47,'Voted Expenditure &amp; Subsidy G-Q'!H13,'Voted Expenditure &amp; Subsidy G-Q'!H14,'Voted Expenditure &amp; Subsidy G-Q'!H19,'Voted Expenditure &amp; Subsidy G-Q'!H23,'Voted Expenditure &amp; Subsidy G-Q'!H34,'Voted Expenditure &amp; Subsidy G-Q'!H43,'Voted Expenditure &amp; Subsidy G-Q'!H44,'Voted Expenditure &amp; Subsidy G-Q'!H48,'Voted Expenditure &amp; Subsidy R-Y'!H6,'Voted Expenditure &amp; Subsidy R-Y'!H8,'Voted Expenditure &amp; Subsidy R-Y'!H14,'Voted Expenditure &amp; Subsidy R-Y'!H15,'Voted Expenditure &amp; Subsidy R-Y'!H29,'Voted Expenditure &amp; Subsidy R-Y'!H32,'Voted Expenditure &amp; Subsidy R-Y'!H36)</f>
        <v>1160945</v>
      </c>
    </row>
    <row r="19" spans="1:7">
      <c r="A19" s="17" t="s">
        <v>173</v>
      </c>
      <c r="B19" s="113">
        <f>MIN('Expenditure &amp; Subsidy A-G'!C12,'Expenditure &amp; Subsidy A-G'!C16,'Expenditure &amp; Subsidy A-G'!C24,'Expenditure &amp; Subsidy A-G'!C29,'Expenditure &amp; Subsidy A-G'!C30,'Expenditure &amp; Subsidy A-G'!C41,'Expenditure &amp; Subsidy A-G'!C46,'Expenditure &amp; Subsidy A-G'!C49,'Expenditure &amp; Subsidy G-Q'!C14,'Expenditure &amp; Subsidy G-Q'!C15,'Expenditure &amp; Subsidy G-Q'!C20,'Expenditure &amp; Subsidy G-Q'!C24,'Expenditure &amp; Subsidy G-Q'!C35,'Expenditure &amp; Subsidy G-Q'!C44,'Expenditure &amp; Subsidy G-Q'!C45,'Expenditure &amp; Subsidy G-Q'!C49,'Expenditure &amp; Subsidy R-Y'!C6,'Expenditure &amp; Subsidy R-Y'!C8,'Expenditure &amp; Subsidy R-Y'!C14,'Expenditure &amp; Subsidy R-Y'!C15,'Expenditure &amp; Subsidy R-Y'!C29,'Expenditure &amp; Subsidy R-Y'!C32,'Expenditure &amp; Subsidy R-Y'!C36)</f>
        <v>14861</v>
      </c>
      <c r="C19" s="113">
        <f>MIN('Expenditure &amp; Subsidy A-G'!H12,'Expenditure &amp; Subsidy A-G'!H16,'Expenditure &amp; Subsidy A-G'!H24,'Expenditure &amp; Subsidy A-G'!H29,'Expenditure &amp; Subsidy A-G'!H30,'Expenditure &amp; Subsidy A-G'!H41,'Expenditure &amp; Subsidy A-G'!H46,'Expenditure &amp; Subsidy A-G'!H49,'Expenditure &amp; Subsidy G-Q'!H14,'Expenditure &amp; Subsidy G-Q'!H15,'Expenditure &amp; Subsidy G-Q'!H20,'Expenditure &amp; Subsidy G-Q'!H24,'Expenditure &amp; Subsidy G-Q'!H35,'Expenditure &amp; Subsidy G-Q'!H44,'Expenditure &amp; Subsidy G-Q'!H45,'Expenditure &amp; Subsidy G-Q'!H49,'Expenditure &amp; Subsidy R-Y'!H6,'Expenditure &amp; Subsidy R-Y'!H8,'Expenditure &amp; Subsidy R-Y'!H14,'Expenditure &amp; Subsidy R-Y'!H15,'Expenditure &amp; Subsidy R-Y'!H29,'Expenditure &amp; Subsidy R-Y'!H36,'Expenditure &amp; Subsidy R-Y'!H32,'Expenditure &amp; Subsidy R-Y'!H36)</f>
        <v>364358.09</v>
      </c>
      <c r="D19" s="114">
        <f>MIN('Expenditure &amp; Subsidy A-G'!E12,'Expenditure &amp; Subsidy A-G'!E16,'Expenditure &amp; Subsidy A-G'!E24,'Expenditure &amp; Subsidy A-G'!E29,'Expenditure &amp; Subsidy A-G'!E30,'Expenditure &amp; Subsidy A-G'!E41,'Expenditure &amp; Subsidy A-G'!E46,'Expenditure &amp; Subsidy A-G'!E49,'Expenditure &amp; Subsidy G-Q'!E14,'Expenditure &amp; Subsidy G-Q'!E15,'Expenditure &amp; Subsidy G-Q'!E20,'Expenditure &amp; Subsidy G-Q'!E24,'Expenditure &amp; Subsidy G-Q'!E35,'Expenditure &amp; Subsidy G-Q'!E44,'Expenditure &amp; Subsidy G-Q'!E45,'Expenditure &amp; Subsidy G-Q'!E49,'Expenditure &amp; Subsidy R-Y'!E6,'Expenditure &amp; Subsidy R-Y'!E8,'Expenditure &amp; Subsidy R-Y'!E14,'Expenditure &amp; Subsidy R-Y'!E15,'Expenditure &amp; Subsidy R-Y'!E29,'Expenditure &amp; Subsidy R-Y'!E32,'Expenditure &amp; Subsidy R-Y'!E36)</f>
        <v>24.51773702980957</v>
      </c>
      <c r="E19" s="115">
        <f>MIN('Voted Expenditure &amp; Subsidy A-G'!C10,'Voted Expenditure &amp; Subsidy A-G'!C14,'Voted Expenditure &amp; Subsidy A-G'!C22,'Voted Expenditure &amp; Subsidy A-G'!C27,'Voted Expenditure &amp; Subsidy A-G'!C28,'Voted Expenditure &amp; Subsidy A-G'!C39,'Voted Expenditure &amp; Subsidy A-G'!C44,'Voted Expenditure &amp; Subsidy A-G'!C47,'Voted Expenditure &amp; Subsidy G-Q'!C13,'Voted Expenditure &amp; Subsidy G-Q'!C14,'Voted Expenditure &amp; Subsidy G-Q'!C19,'Voted Expenditure &amp; Subsidy G-Q'!C23,'Voted Expenditure &amp; Subsidy G-Q'!C34,'Voted Expenditure &amp; Subsidy G-Q'!C43,'Voted Expenditure &amp; Subsidy G-Q'!C44,'Voted Expenditure &amp; Subsidy G-Q'!C48,'Voted Expenditure &amp; Subsidy R-Y'!C6,'Voted Expenditure &amp; Subsidy R-Y'!C8,'Voted Expenditure &amp; Subsidy R-Y'!C14,'Voted Expenditure &amp; Subsidy R-Y'!C15,'Voted Expenditure &amp; Subsidy R-Y'!C29,'Voted Expenditure &amp; Subsidy R-Y'!C32,'Voted Expenditure &amp; Subsidy R-Y'!C36)</f>
        <v>416061</v>
      </c>
      <c r="F19" s="116">
        <f>MIN('Voted Expenditure &amp; Subsidy A-G'!E10,'Voted Expenditure &amp; Subsidy A-G'!E14,'Voted Expenditure &amp; Subsidy A-G'!E22,'Voted Expenditure &amp; Subsidy A-G'!E27,'Voted Expenditure &amp; Subsidy A-G'!E28,'Voted Expenditure &amp; Subsidy A-G'!E39,'Voted Expenditure &amp; Subsidy A-G'!E44,'Voted Expenditure &amp; Subsidy A-G'!E47,'Voted Expenditure &amp; Subsidy G-Q'!E13,'Voted Expenditure &amp; Subsidy G-Q'!E14,'Voted Expenditure &amp; Subsidy G-Q'!E19,'Voted Expenditure &amp; Subsidy G-Q'!E23,'Voted Expenditure &amp; Subsidy G-Q'!E34,'Voted Expenditure &amp; Subsidy G-Q'!E43,'Voted Expenditure &amp; Subsidy G-Q'!E44,'Voted Expenditure &amp; Subsidy G-Q'!E48,'Voted Expenditure &amp; Subsidy R-Y'!E6,'Voted Expenditure &amp; Subsidy R-Y'!E8,'Voted Expenditure &amp; Subsidy R-Y'!E14,'Voted Expenditure &amp; Subsidy R-Y'!E15,'Voted Expenditure &amp; Subsidy R-Y'!E29,'Voted Expenditure &amp; Subsidy R-Y'!E32,'Voted Expenditure &amp; Subsidy R-Y'!E36)</f>
        <v>27.996837359531661</v>
      </c>
      <c r="G19" s="115">
        <f>MIN('Voted Expenditure &amp; Subsidy A-G'!H10,'Voted Expenditure &amp; Subsidy A-G'!H14,'Voted Expenditure &amp; Subsidy A-G'!H22,'Voted Expenditure &amp; Subsidy A-G'!H27,'Voted Expenditure &amp; Subsidy A-G'!H28,'Voted Expenditure &amp; Subsidy A-G'!H39,'Voted Expenditure &amp; Subsidy A-G'!H44,'Voted Expenditure &amp; Subsidy A-G'!H47,'Voted Expenditure &amp; Subsidy G-Q'!H13,'Voted Expenditure &amp; Subsidy G-Q'!H14,'Voted Expenditure &amp; Subsidy G-Q'!H19,'Voted Expenditure &amp; Subsidy G-Q'!H23,'Voted Expenditure &amp; Subsidy G-Q'!H34,'Voted Expenditure &amp; Subsidy G-Q'!H43,'Voted Expenditure &amp; Subsidy G-Q'!H44,'Voted Expenditure &amp; Subsidy G-Q'!H48,'Voted Expenditure &amp; Subsidy R-Y'!H6,'Voted Expenditure &amp; Subsidy R-Y'!H8,'Voted Expenditure &amp; Subsidy R-Y'!H14,'Voted Expenditure &amp; Subsidy R-Y'!H15,'Voted Expenditure &amp; Subsidy R-Y'!H29,'Voted Expenditure &amp; Subsidy R-Y'!H32,'Voted Expenditure &amp; Subsidy R-Y'!H36)</f>
        <v>97944</v>
      </c>
    </row>
    <row r="20" spans="1:7">
      <c r="A20" s="17"/>
      <c r="B20" s="26"/>
      <c r="C20" s="20"/>
      <c r="D20" s="26"/>
      <c r="E20" s="26"/>
      <c r="F20" s="26"/>
      <c r="G20" s="22"/>
    </row>
    <row r="21" spans="1:7">
      <c r="A21" s="17" t="s">
        <v>203</v>
      </c>
      <c r="B21" s="26"/>
      <c r="C21" s="20"/>
      <c r="D21" s="26"/>
      <c r="E21" s="26"/>
      <c r="F21" s="26"/>
      <c r="G21" s="22"/>
    </row>
    <row r="22" spans="1:7">
      <c r="A22" s="17" t="s">
        <v>170</v>
      </c>
      <c r="B22" s="113">
        <f>AVERAGE('Expenditure &amp; Subsidy A-G'!C7,'Expenditure &amp; Subsidy A-G'!C8,'Expenditure &amp; Subsidy A-G'!C9,'Expenditure &amp; Subsidy A-G'!C11,'Expenditure &amp; Subsidy A-G'!C13,'Expenditure &amp; Subsidy A-G'!C23,'Expenditure &amp; Subsidy A-G'!C25,'Expenditure &amp; Subsidy A-G'!C33,'Expenditure &amp; Subsidy A-G'!C34,'Expenditure &amp; Subsidy A-G'!C36,'Expenditure &amp; Subsidy A-G'!C42,'Expenditure &amp; Subsidy A-G'!C44,'Expenditure &amp; Subsidy A-G'!C45,'Expenditure &amp; Subsidy A-G'!C52,'Expenditure &amp; Subsidy A-G'!C54,'Expenditure &amp; Subsidy G-Q'!C18,'Expenditure &amp; Subsidy G-Q'!C19,'Expenditure &amp; Subsidy G-Q'!C23,'Expenditure &amp; Subsidy G-Q'!C26,'Expenditure &amp; Subsidy G-Q'!C27,'Expenditure &amp; Subsidy G-Q'!C31,'Expenditure &amp; Subsidy G-Q'!C32,'Expenditure &amp; Subsidy G-Q'!C33,'Expenditure &amp; Subsidy G-Q'!C43,'Expenditure &amp; Subsidy G-Q'!C47,'Expenditure &amp; Subsidy G-Q'!C51,'Expenditure &amp; Subsidy G-Q'!C52,'Expenditure &amp; Subsidy G-Q'!C53,'Expenditure &amp; Subsidy R-Y'!C7,'Expenditure &amp; Subsidy R-Y'!C9,'Expenditure &amp; Subsidy R-Y'!C10,'Expenditure &amp; Subsidy R-Y'!C11,'Expenditure &amp; Subsidy R-Y'!C12,'Expenditure &amp; Subsidy R-Y'!C17,'Expenditure &amp; Subsidy R-Y'!C20,'Expenditure &amp; Subsidy R-Y'!C24,'Expenditure &amp; Subsidy R-Y'!C33,'Expenditure &amp; Subsidy R-Y'!C35)</f>
        <v>61952.65789473684</v>
      </c>
      <c r="C22" s="113">
        <f>AVERAGE('Expenditure &amp; Subsidy A-G'!H7,'Expenditure &amp; Subsidy A-G'!H8,'Expenditure &amp; Subsidy A-G'!H9,'Expenditure &amp; Subsidy A-G'!H11,'Expenditure &amp; Subsidy A-G'!H13,'Expenditure &amp; Subsidy A-G'!H23,'Expenditure &amp; Subsidy A-G'!H25,'Expenditure &amp; Subsidy A-G'!H33,'Expenditure &amp; Subsidy A-G'!H34,'Expenditure &amp; Subsidy A-G'!H36,'Expenditure &amp; Subsidy A-G'!H42,'Expenditure &amp; Subsidy A-G'!H44,'Expenditure &amp; Subsidy A-G'!H45,'Expenditure &amp; Subsidy A-G'!H52,'Expenditure &amp; Subsidy A-G'!H54,'Expenditure &amp; Subsidy G-Q'!H18,'Expenditure &amp; Subsidy G-Q'!H19,'Expenditure &amp; Subsidy G-Q'!H23,'Expenditure &amp; Subsidy G-Q'!H26,'Expenditure &amp; Subsidy G-Q'!H27,'Expenditure &amp; Subsidy G-Q'!H31,'Expenditure &amp; Subsidy G-Q'!H32,'Expenditure &amp; Subsidy G-Q'!H33,'Expenditure &amp; Subsidy G-Q'!H43,'Expenditure &amp; Subsidy G-Q'!H47,'Expenditure &amp; Subsidy G-Q'!H51,'Expenditure &amp; Subsidy G-Q'!H52,'Expenditure &amp; Subsidy G-Q'!H53,'Expenditure &amp; Subsidy R-Y'!H7,'Expenditure &amp; Subsidy R-Y'!H9,'Expenditure &amp; Subsidy R-Y'!H10,'Expenditure &amp; Subsidy R-Y'!H11,'Expenditure &amp; Subsidy R-Y'!H12,'Expenditure &amp; Subsidy R-Y'!H17,'Expenditure &amp; Subsidy R-Y'!H20,'Expenditure &amp; Subsidy R-Y'!H24,'Expenditure &amp; Subsidy R-Y'!H33,'Expenditure &amp; Subsidy R-Y'!H35)</f>
        <v>3136093.9260526318</v>
      </c>
      <c r="D22" s="117">
        <f>AVERAGE('Expenditure &amp; Subsidy A-G'!E7,'Expenditure &amp; Subsidy A-G'!E8,'Expenditure &amp; Subsidy A-G'!E9,'Expenditure &amp; Subsidy A-G'!E11,'Expenditure &amp; Subsidy A-G'!E13,'Expenditure &amp; Subsidy A-G'!E23,'Expenditure &amp; Subsidy A-G'!E25,'Expenditure &amp; Subsidy A-G'!E33,'Expenditure &amp; Subsidy A-G'!E34,'Expenditure &amp; Subsidy A-G'!E36,'Expenditure &amp; Subsidy A-G'!E42,'Expenditure &amp; Subsidy A-G'!E44,'Expenditure &amp; Subsidy A-G'!E45,'Expenditure &amp; Subsidy A-G'!E52,'Expenditure &amp; Subsidy A-G'!E54,'Expenditure &amp; Subsidy G-Q'!E18,'Expenditure &amp; Subsidy G-Q'!E19,'Expenditure &amp; Subsidy G-Q'!E23,'Expenditure &amp; Subsidy G-Q'!E26,'Expenditure &amp; Subsidy G-Q'!E27,'Expenditure &amp; Subsidy G-Q'!E31,'Expenditure &amp; Subsidy G-Q'!E32,'Expenditure &amp; Subsidy G-Q'!E33,'Expenditure &amp; Subsidy G-Q'!E43,'Expenditure &amp; Subsidy G-Q'!E47,'Expenditure &amp; Subsidy G-Q'!E51,'Expenditure &amp; Subsidy G-Q'!E52,'Expenditure &amp; Subsidy G-Q'!E53,'Expenditure &amp; Subsidy R-Y'!E7,'Expenditure &amp; Subsidy R-Y'!E9,'Expenditure &amp; Subsidy R-Y'!E10,'Expenditure &amp; Subsidy R-Y'!E11,'Expenditure &amp; Subsidy R-Y'!E12,'Expenditure &amp; Subsidy R-Y'!E17,'Expenditure &amp; Subsidy R-Y'!E20,'Expenditure &amp; Subsidy R-Y'!E24,'Expenditure &amp; Subsidy R-Y'!E33,'Expenditure &amp; Subsidy R-Y'!E35)</f>
        <v>46.387752546344679</v>
      </c>
      <c r="E22" s="112">
        <f>AVERAGE('Voted Expenditure &amp; Subsidy A-G'!C5,'Voted Expenditure &amp; Subsidy A-G'!C6,'Voted Expenditure &amp; Subsidy A-G'!C7,'Voted Expenditure &amp; Subsidy A-G'!C9,'Voted Expenditure &amp; Subsidy A-G'!C11,'Voted Expenditure &amp; Subsidy A-G'!C21,'Voted Expenditure &amp; Subsidy A-G'!C23,'Voted Expenditure &amp; Subsidy A-G'!C31,'Voted Expenditure &amp; Subsidy A-G'!C32,'Voted Expenditure &amp; Subsidy A-G'!C34,'Voted Expenditure &amp; Subsidy A-G'!C40,'Voted Expenditure &amp; Subsidy A-G'!C42,'Voted Expenditure &amp; Subsidy A-G'!C43,'Voted Expenditure &amp; Subsidy A-G'!C50,'Voted Expenditure &amp; Subsidy A-G'!C52,'Voted Expenditure &amp; Subsidy G-Q'!C17,'Voted Expenditure &amp; Subsidy G-Q'!C18,'Voted Expenditure &amp; Subsidy G-Q'!C22,'Voted Expenditure &amp; Subsidy G-Q'!C25,'Voted Expenditure &amp; Subsidy G-Q'!C26,'Voted Expenditure &amp; Subsidy G-Q'!C30,'Voted Expenditure &amp; Subsidy G-Q'!C31,'Voted Expenditure &amp; Subsidy G-Q'!C32,'Voted Expenditure &amp; Subsidy G-Q'!C42,'Voted Expenditure &amp; Subsidy G-Q'!C46,'Voted Expenditure &amp; Subsidy G-Q'!C50,'Voted Expenditure &amp; Subsidy G-Q'!C51,'Voted Expenditure &amp; Subsidy G-Q'!C52,'Voted Expenditure &amp; Subsidy R-Y'!C7,'Voted Expenditure &amp; Subsidy R-Y'!C9,'Voted Expenditure &amp; Subsidy R-Y'!C10,'Voted Expenditure &amp; Subsidy R-Y'!C11,'Voted Expenditure &amp; Subsidy R-Y'!C12,'Voted Expenditure &amp; Subsidy R-Y'!C17,'Voted Expenditure &amp; Subsidy R-Y'!C20,'Voted Expenditure &amp; Subsidy R-Y'!C24,'Voted Expenditure &amp; Subsidy R-Y'!C33,'Voted Expenditure &amp; Subsidy R-Y'!C35)</f>
        <v>3170979.6918421052</v>
      </c>
      <c r="F22" s="118">
        <f>AVERAGE('Voted Expenditure &amp; Subsidy A-G'!E5,'Voted Expenditure &amp; Subsidy A-G'!E6,'Voted Expenditure &amp; Subsidy A-G'!E7,'Voted Expenditure &amp; Subsidy A-G'!E9,'Voted Expenditure &amp; Subsidy A-G'!E11,'Voted Expenditure &amp; Subsidy A-G'!E21,'Voted Expenditure &amp; Subsidy A-G'!E23,'Voted Expenditure &amp; Subsidy A-G'!E31,'Voted Expenditure &amp; Subsidy A-G'!E32,'Voted Expenditure &amp; Subsidy A-G'!E34,'Voted Expenditure &amp; Subsidy A-G'!E40,'Voted Expenditure &amp; Subsidy A-G'!E42,'Voted Expenditure &amp; Subsidy A-G'!E43,'Voted Expenditure &amp; Subsidy A-G'!E50,'Voted Expenditure &amp; Subsidy A-G'!E52,'Voted Expenditure &amp; Subsidy G-Q'!E17,'Voted Expenditure &amp; Subsidy G-Q'!E18,'Voted Expenditure &amp; Subsidy G-Q'!E22,'Voted Expenditure &amp; Subsidy G-Q'!E25,'Voted Expenditure &amp; Subsidy G-Q'!E26,'Voted Expenditure &amp; Subsidy G-Q'!E30,'Voted Expenditure &amp; Subsidy G-Q'!E31,'Voted Expenditure &amp; Subsidy G-Q'!E32,'Voted Expenditure &amp; Subsidy G-Q'!E42,'Voted Expenditure &amp; Subsidy G-Q'!E46,'Voted Expenditure &amp; Subsidy G-Q'!E50,'Voted Expenditure &amp; Subsidy G-Q'!E51,'Voted Expenditure &amp; Subsidy G-Q'!E52,'Voted Expenditure &amp; Subsidy R-Y'!E7,'Voted Expenditure &amp; Subsidy R-Y'!E9,'Voted Expenditure &amp; Subsidy R-Y'!E10,'Voted Expenditure &amp; Subsidy R-Y'!E11,'Voted Expenditure &amp; Subsidy R-Y'!E12,'Voted Expenditure &amp; Subsidy R-Y'!E17,'Voted Expenditure &amp; Subsidy R-Y'!E20,'Voted Expenditure &amp; Subsidy R-Y'!E24,'Voted Expenditure &amp; Subsidy R-Y'!E33,'Voted Expenditure &amp; Subsidy R-Y'!E35)</f>
        <v>64.280735806721225</v>
      </c>
      <c r="G22" s="112">
        <f>AVERAGE('Voted Expenditure &amp; Subsidy A-G'!H5,'Voted Expenditure &amp; Subsidy A-G'!H6,'Voted Expenditure &amp; Subsidy A-G'!H7,'Voted Expenditure &amp; Subsidy A-G'!H9,'Voted Expenditure &amp; Subsidy A-G'!H11,'Voted Expenditure &amp; Subsidy A-G'!H21,'Voted Expenditure &amp; Subsidy A-G'!H23,'Voted Expenditure &amp; Subsidy A-G'!H31,'Voted Expenditure &amp; Subsidy A-G'!H32,'Voted Expenditure &amp; Subsidy A-G'!H34,'Voted Expenditure &amp; Subsidy A-G'!H40,'Voted Expenditure &amp; Subsidy A-G'!H42,'Voted Expenditure &amp; Subsidy A-G'!H43,'Voted Expenditure &amp; Subsidy A-G'!H50,'Voted Expenditure &amp; Subsidy A-G'!H52,'Voted Expenditure &amp; Subsidy G-Q'!H17,'Voted Expenditure &amp; Subsidy G-Q'!H18,'Voted Expenditure &amp; Subsidy G-Q'!H22,'Voted Expenditure &amp; Subsidy G-Q'!H25,'Voted Expenditure &amp; Subsidy G-Q'!H26,'Voted Expenditure &amp; Subsidy G-Q'!H30,'Voted Expenditure &amp; Subsidy G-Q'!H31,'Voted Expenditure &amp; Subsidy G-Q'!H32,'Voted Expenditure &amp; Subsidy G-Q'!H42,'Voted Expenditure &amp; Subsidy G-Q'!H46,'Voted Expenditure &amp; Subsidy G-Q'!H50,'Voted Expenditure &amp; Subsidy G-Q'!H51,'Voted Expenditure &amp; Subsidy G-Q'!H52,'Voted Expenditure &amp; Subsidy R-Y'!H7,'Voted Expenditure &amp; Subsidy R-Y'!H9,'Voted Expenditure &amp; Subsidy R-Y'!H10,'Voted Expenditure &amp; Subsidy R-Y'!H11,'Voted Expenditure &amp; Subsidy R-Y'!H12,'Voted Expenditure &amp; Subsidy R-Y'!H17,'Voted Expenditure &amp; Subsidy R-Y'!H20,'Voted Expenditure &amp; Subsidy R-Y'!H24,'Voted Expenditure &amp; Subsidy R-Y'!H33,'Voted Expenditure &amp; Subsidy R-Y'!H35)</f>
        <v>235971.31578947368</v>
      </c>
    </row>
    <row r="23" spans="1:7">
      <c r="A23" s="17" t="s">
        <v>171</v>
      </c>
      <c r="B23" s="113">
        <f>MEDIAN('Expenditure &amp; Subsidy A-G'!C7,'Expenditure &amp; Subsidy A-G'!C8,'Expenditure &amp; Subsidy A-G'!C9,'Expenditure &amp; Subsidy A-G'!C11,'Expenditure &amp; Subsidy A-G'!C13,'Expenditure &amp; Subsidy A-G'!C23,'Expenditure &amp; Subsidy A-G'!C25,'Expenditure &amp; Subsidy A-G'!C33,'Expenditure &amp; Subsidy A-G'!C34,'Expenditure &amp; Subsidy A-G'!C36,'Expenditure &amp; Subsidy A-G'!C42,'Expenditure &amp; Subsidy A-G'!C44,'Expenditure &amp; Subsidy A-G'!C45,'Expenditure &amp; Subsidy A-G'!C52,'Expenditure &amp; Subsidy A-G'!C54,'Expenditure &amp; Subsidy G-Q'!C18,'Expenditure &amp; Subsidy G-Q'!C19,'Expenditure &amp; Subsidy G-Q'!C23,'Expenditure &amp; Subsidy G-Q'!C26,'Expenditure &amp; Subsidy G-Q'!C27,'Expenditure &amp; Subsidy G-Q'!C31,'Expenditure &amp; Subsidy G-Q'!C32,'Expenditure &amp; Subsidy G-Q'!C33,'Expenditure &amp; Subsidy G-Q'!C43,'Expenditure &amp; Subsidy G-Q'!C47,'Expenditure &amp; Subsidy G-Q'!C51,'Expenditure &amp; Subsidy G-Q'!C52,'Expenditure &amp; Subsidy G-Q'!C53,'Expenditure &amp; Subsidy R-Y'!C7,'Expenditure &amp; Subsidy R-Y'!C9,'Expenditure &amp; Subsidy R-Y'!C10,'Expenditure &amp; Subsidy R-Y'!C11,'Expenditure &amp; Subsidy R-Y'!C12,'Expenditure &amp; Subsidy R-Y'!C17,'Expenditure &amp; Subsidy R-Y'!C20,'Expenditure &amp; Subsidy R-Y'!C24,'Expenditure &amp; Subsidy R-Y'!C33,'Expenditure &amp; Subsidy R-Y'!C35)</f>
        <v>49041</v>
      </c>
      <c r="C23" s="113">
        <f>MEDIAN('Expenditure &amp; Subsidy A-G'!H7,'Expenditure &amp; Subsidy A-G'!H8,'Expenditure &amp; Subsidy A-G'!H9,'Expenditure &amp; Subsidy A-G'!H11,'Expenditure &amp; Subsidy A-G'!H13,'Expenditure &amp; Subsidy A-G'!H23,'Expenditure &amp; Subsidy A-G'!H25,'Expenditure &amp; Subsidy A-G'!H33,'Expenditure &amp; Subsidy A-G'!H34,'Expenditure &amp; Subsidy A-G'!H36,'Expenditure &amp; Subsidy A-G'!H42,'Expenditure &amp; Subsidy A-G'!H44,'Expenditure &amp; Subsidy A-G'!H45,'Expenditure &amp; Subsidy A-G'!H52,'Expenditure &amp; Subsidy A-G'!H54,'Expenditure &amp; Subsidy G-Q'!H18,'Expenditure &amp; Subsidy G-Q'!H19,'Expenditure &amp; Subsidy G-Q'!H23,'Expenditure &amp; Subsidy G-Q'!H26,'Expenditure &amp; Subsidy G-Q'!H27,'Expenditure &amp; Subsidy G-Q'!H31,'Expenditure &amp; Subsidy G-Q'!H32,'Expenditure &amp; Subsidy G-Q'!H33,'Expenditure &amp; Subsidy G-Q'!H43,'Expenditure &amp; Subsidy G-Q'!H47,'Expenditure &amp; Subsidy G-Q'!H51,'Expenditure &amp; Subsidy G-Q'!H52,'Expenditure &amp; Subsidy G-Q'!H53,'Expenditure &amp; Subsidy R-Y'!H7,'Expenditure &amp; Subsidy R-Y'!H9,'Expenditure &amp; Subsidy R-Y'!H10,'Expenditure &amp; Subsidy R-Y'!H11,'Expenditure &amp; Subsidy R-Y'!H12,'Expenditure &amp; Subsidy R-Y'!H17,'Expenditure &amp; Subsidy R-Y'!H20,'Expenditure &amp; Subsidy R-Y'!H24,'Expenditure &amp; Subsidy R-Y'!H33,'Expenditure &amp; Subsidy R-Y'!H35)</f>
        <v>2266640.4850000003</v>
      </c>
      <c r="D23" s="117">
        <f>MEDIAN('Expenditure &amp; Subsidy A-G'!E7,'Expenditure &amp; Subsidy A-G'!E8,'Expenditure &amp; Subsidy A-G'!E9,'Expenditure &amp; Subsidy A-G'!E11,'Expenditure &amp; Subsidy A-G'!E13,'Expenditure &amp; Subsidy A-G'!E23,'Expenditure &amp; Subsidy A-G'!E25,'Expenditure &amp; Subsidy A-G'!E33,'Expenditure &amp; Subsidy A-G'!E34,'Expenditure &amp; Subsidy A-G'!E36,'Expenditure &amp; Subsidy A-G'!E42,'Expenditure &amp; Subsidy A-G'!E44,'Expenditure &amp; Subsidy A-G'!E45,'Expenditure &amp; Subsidy A-G'!E52,'Expenditure &amp; Subsidy A-G'!E54,'Expenditure &amp; Subsidy G-Q'!E18,'Expenditure &amp; Subsidy G-Q'!E19,'Expenditure &amp; Subsidy G-Q'!E23,'Expenditure &amp; Subsidy G-Q'!E26,'Expenditure &amp; Subsidy G-Q'!E27,'Expenditure &amp; Subsidy G-Q'!E31,'Expenditure &amp; Subsidy G-Q'!E32,'Expenditure &amp; Subsidy G-Q'!E33,'Expenditure &amp; Subsidy G-Q'!E43,'Expenditure &amp; Subsidy G-Q'!E47,'Expenditure &amp; Subsidy G-Q'!E51,'Expenditure &amp; Subsidy G-Q'!E52,'Expenditure &amp; Subsidy G-Q'!E53,'Expenditure &amp; Subsidy R-Y'!E7,'Expenditure &amp; Subsidy R-Y'!E9,'Expenditure &amp; Subsidy R-Y'!E10,'Expenditure &amp; Subsidy R-Y'!E11,'Expenditure &amp; Subsidy R-Y'!E12,'Expenditure &amp; Subsidy R-Y'!E17,'Expenditure &amp; Subsidy R-Y'!E20,'Expenditure &amp; Subsidy R-Y'!E24,'Expenditure &amp; Subsidy R-Y'!E33,'Expenditure &amp; Subsidy R-Y'!E35)</f>
        <v>44.702784540763822</v>
      </c>
      <c r="E23" s="112">
        <f>MEDIAN('Voted Expenditure &amp; Subsidy A-G'!C5,'Voted Expenditure &amp; Subsidy A-G'!C6,'Voted Expenditure &amp; Subsidy A-G'!C7,'Voted Expenditure &amp; Subsidy A-G'!C9,'Voted Expenditure &amp; Subsidy A-G'!C11,'Voted Expenditure &amp; Subsidy A-G'!C21,'Voted Expenditure &amp; Subsidy A-G'!C23,'Voted Expenditure &amp; Subsidy A-G'!C31,'Voted Expenditure &amp; Subsidy A-G'!C32,'Voted Expenditure &amp; Subsidy A-G'!C34,'Voted Expenditure &amp; Subsidy A-G'!C40,'Voted Expenditure &amp; Subsidy A-G'!C42,'Voted Expenditure &amp; Subsidy A-G'!C43,'Voted Expenditure &amp; Subsidy A-G'!C50,'Voted Expenditure &amp; Subsidy A-G'!C52,'Voted Expenditure &amp; Subsidy G-Q'!C17,'Voted Expenditure &amp; Subsidy G-Q'!C18,'Voted Expenditure &amp; Subsidy G-Q'!C22,'Voted Expenditure &amp; Subsidy G-Q'!C25,'Voted Expenditure &amp; Subsidy G-Q'!C26,'Voted Expenditure &amp; Subsidy G-Q'!C30,'Voted Expenditure &amp; Subsidy G-Q'!C31,'Voted Expenditure &amp; Subsidy G-Q'!C32,'Voted Expenditure &amp; Subsidy G-Q'!C42,'Voted Expenditure &amp; Subsidy G-Q'!C46,'Voted Expenditure &amp; Subsidy G-Q'!C50,'Voted Expenditure &amp; Subsidy G-Q'!C51,'Voted Expenditure &amp; Subsidy G-Q'!C52,'Voted Expenditure &amp; Subsidy R-Y'!C7,'Voted Expenditure &amp; Subsidy R-Y'!C9,'Voted Expenditure &amp; Subsidy R-Y'!C10,'Voted Expenditure &amp; Subsidy R-Y'!C11,'Voted Expenditure &amp; Subsidy R-Y'!C12,'Voted Expenditure &amp; Subsidy R-Y'!C17,'Voted Expenditure &amp; Subsidy R-Y'!C20,'Voted Expenditure &amp; Subsidy R-Y'!C24,'Voted Expenditure &amp; Subsidy R-Y'!C33,'Voted Expenditure &amp; Subsidy R-Y'!C35)</f>
        <v>2225568</v>
      </c>
      <c r="F23" s="118">
        <f>MEDIAN('Voted Expenditure &amp; Subsidy A-G'!E5,'Voted Expenditure &amp; Subsidy A-G'!E6,'Voted Expenditure &amp; Subsidy A-G'!E7,'Voted Expenditure &amp; Subsidy A-G'!E9,'Voted Expenditure &amp; Subsidy A-G'!E11,'Voted Expenditure &amp; Subsidy A-G'!E21,'Voted Expenditure &amp; Subsidy A-G'!E23,'Voted Expenditure &amp; Subsidy A-G'!E31,'Voted Expenditure &amp; Subsidy A-G'!E32,'Voted Expenditure &amp; Subsidy A-G'!E34,'Voted Expenditure &amp; Subsidy A-G'!E40,'Voted Expenditure &amp; Subsidy A-G'!E42,'Voted Expenditure &amp; Subsidy A-G'!E43,'Voted Expenditure &amp; Subsidy A-G'!E50,'Voted Expenditure &amp; Subsidy A-G'!E52,'Voted Expenditure &amp; Subsidy G-Q'!E17,'Voted Expenditure &amp; Subsidy G-Q'!E18,'Voted Expenditure &amp; Subsidy G-Q'!E22,'Voted Expenditure &amp; Subsidy G-Q'!E25,'Voted Expenditure &amp; Subsidy G-Q'!E26,'Voted Expenditure &amp; Subsidy G-Q'!E30,'Voted Expenditure &amp; Subsidy G-Q'!E31,'Voted Expenditure &amp; Subsidy G-Q'!E32,'Voted Expenditure &amp; Subsidy G-Q'!E42,'Voted Expenditure &amp; Subsidy G-Q'!E46,'Voted Expenditure &amp; Subsidy G-Q'!E50,'Voted Expenditure &amp; Subsidy G-Q'!E51,'Voted Expenditure &amp; Subsidy G-Q'!E52,'Voted Expenditure &amp; Subsidy R-Y'!E7,'Voted Expenditure &amp; Subsidy R-Y'!E9,'Voted Expenditure &amp; Subsidy R-Y'!E10,'Voted Expenditure &amp; Subsidy R-Y'!E11,'Voted Expenditure &amp; Subsidy R-Y'!E12,'Voted Expenditure &amp; Subsidy R-Y'!E17,'Voted Expenditure &amp; Subsidy R-Y'!E20,'Voted Expenditure &amp; Subsidy R-Y'!E24,'Voted Expenditure &amp; Subsidy R-Y'!E33,'Voted Expenditure &amp; Subsidy R-Y'!E35)</f>
        <v>43.767268817507656</v>
      </c>
      <c r="G23" s="112">
        <f>MEDIAN('Voted Expenditure &amp; Subsidy A-G'!H5,'Voted Expenditure &amp; Subsidy A-G'!H6,'Voted Expenditure &amp; Subsidy A-G'!H7,'Voted Expenditure &amp; Subsidy A-G'!H9,'Voted Expenditure &amp; Subsidy A-G'!H11,'Voted Expenditure &amp; Subsidy A-G'!H21,'Voted Expenditure &amp; Subsidy A-G'!H23,'Voted Expenditure &amp; Subsidy A-G'!H31,'Voted Expenditure &amp; Subsidy A-G'!H32,'Voted Expenditure &amp; Subsidy A-G'!H34,'Voted Expenditure &amp; Subsidy A-G'!H40,'Voted Expenditure &amp; Subsidy A-G'!H42,'Voted Expenditure &amp; Subsidy A-G'!H43,'Voted Expenditure &amp; Subsidy A-G'!H50,'Voted Expenditure &amp; Subsidy A-G'!H52,'Voted Expenditure &amp; Subsidy G-Q'!H17,'Voted Expenditure &amp; Subsidy G-Q'!H18,'Voted Expenditure &amp; Subsidy G-Q'!H22,'Voted Expenditure &amp; Subsidy G-Q'!H25,'Voted Expenditure &amp; Subsidy G-Q'!H26,'Voted Expenditure &amp; Subsidy G-Q'!H30,'Voted Expenditure &amp; Subsidy G-Q'!H31,'Voted Expenditure &amp; Subsidy G-Q'!H32,'Voted Expenditure &amp; Subsidy G-Q'!H42,'Voted Expenditure &amp; Subsidy G-Q'!H46,'Voted Expenditure &amp; Subsidy G-Q'!H50,'Voted Expenditure &amp; Subsidy G-Q'!H51,'Voted Expenditure &amp; Subsidy G-Q'!H52,'Voted Expenditure &amp; Subsidy R-Y'!H7,'Voted Expenditure &amp; Subsidy R-Y'!H9,'Voted Expenditure &amp; Subsidy R-Y'!H10,'Voted Expenditure &amp; Subsidy R-Y'!H11,'Voted Expenditure &amp; Subsidy R-Y'!H12,'Voted Expenditure &amp; Subsidy R-Y'!H17,'Voted Expenditure &amp; Subsidy R-Y'!H20,'Voted Expenditure &amp; Subsidy R-Y'!H24,'Voted Expenditure &amp; Subsidy R-Y'!H33,'Voted Expenditure &amp; Subsidy R-Y'!H35)</f>
        <v>197052.5</v>
      </c>
    </row>
    <row r="24" spans="1:7">
      <c r="A24" s="17" t="s">
        <v>172</v>
      </c>
      <c r="B24" s="113">
        <f>MAX('Expenditure &amp; Subsidy A-G'!C7,'Expenditure &amp; Subsidy A-G'!C8,'Expenditure &amp; Subsidy A-G'!C9,'Expenditure &amp; Subsidy A-G'!C11,'Expenditure &amp; Subsidy A-G'!C13,'Expenditure &amp; Subsidy A-G'!C23,'Expenditure &amp; Subsidy A-G'!C25,'Expenditure &amp; Subsidy A-G'!C33,'Expenditure &amp; Subsidy A-G'!C34,'Expenditure &amp; Subsidy A-G'!C36,'Expenditure &amp; Subsidy A-G'!C42,'Expenditure &amp; Subsidy A-G'!C44,'Expenditure &amp; Subsidy A-G'!C45,'Expenditure &amp; Subsidy A-G'!C52,'Expenditure &amp; Subsidy A-G'!C54,'Expenditure &amp; Subsidy G-Q'!C18,'Expenditure &amp; Subsidy G-Q'!C19,'Expenditure &amp; Subsidy G-Q'!C23,'Expenditure &amp; Subsidy G-Q'!C26,'Expenditure &amp; Subsidy G-Q'!C27,'Expenditure &amp; Subsidy G-Q'!C31,'Expenditure &amp; Subsidy G-Q'!C32,'Expenditure &amp; Subsidy G-Q'!C33,'Expenditure &amp; Subsidy G-Q'!C43,'Expenditure &amp; Subsidy G-Q'!C47,'Expenditure &amp; Subsidy G-Q'!C51,'Expenditure &amp; Subsidy G-Q'!C52,'Expenditure &amp; Subsidy G-Q'!C53,'Expenditure &amp; Subsidy R-Y'!C7,'Expenditure &amp; Subsidy R-Y'!C9,'Expenditure &amp; Subsidy R-Y'!C10,'Expenditure &amp; Subsidy R-Y'!C11,'Expenditure &amp; Subsidy R-Y'!C12,'Expenditure &amp; Subsidy R-Y'!C17,'Expenditure &amp; Subsidy R-Y'!C20,'Expenditure &amp; Subsidy R-Y'!C24,'Expenditure &amp; Subsidy R-Y'!C33,'Expenditure &amp; Subsidy R-Y'!C35)</f>
        <v>220659</v>
      </c>
      <c r="C24" s="113">
        <f>MAX('Expenditure &amp; Subsidy A-G'!H7,'Expenditure &amp; Subsidy A-G'!H8,'Expenditure &amp; Subsidy A-G'!H9,'Expenditure &amp; Subsidy A-G'!H11,'Expenditure &amp; Subsidy A-G'!H13,'Expenditure &amp; Subsidy A-G'!H23,'Expenditure &amp; Subsidy A-G'!H25,'Expenditure &amp; Subsidy A-G'!H33,'Expenditure &amp; Subsidy A-G'!H34,'Expenditure &amp; Subsidy A-G'!H36,'Expenditure &amp; Subsidy A-G'!H42,'Expenditure &amp; Subsidy A-G'!H44,'Expenditure &amp; Subsidy A-G'!H45,'Expenditure &amp; Subsidy A-G'!H52,'Expenditure &amp; Subsidy A-G'!H54,'Expenditure &amp; Subsidy G-Q'!H18,'Expenditure &amp; Subsidy G-Q'!H19,'Expenditure &amp; Subsidy G-Q'!H23,'Expenditure &amp; Subsidy G-Q'!H26,'Expenditure &amp; Subsidy G-Q'!H27,'Expenditure &amp; Subsidy G-Q'!H31,'Expenditure &amp; Subsidy G-Q'!H32,'Expenditure &amp; Subsidy G-Q'!H33,'Expenditure &amp; Subsidy G-Q'!H43,'Expenditure &amp; Subsidy G-Q'!H47,'Expenditure &amp; Subsidy G-Q'!H51,'Expenditure &amp; Subsidy G-Q'!H52,'Expenditure &amp; Subsidy G-Q'!H53,'Expenditure &amp; Subsidy R-Y'!H7,'Expenditure &amp; Subsidy R-Y'!H9,'Expenditure &amp; Subsidy R-Y'!H10,'Expenditure &amp; Subsidy R-Y'!H11,'Expenditure &amp; Subsidy R-Y'!H12,'Expenditure &amp; Subsidy R-Y'!H17,'Expenditure &amp; Subsidy R-Y'!H20,'Expenditure &amp; Subsidy R-Y'!H24,'Expenditure &amp; Subsidy R-Y'!H33,'Expenditure &amp; Subsidy R-Y'!H35)</f>
        <v>13289634</v>
      </c>
      <c r="D24" s="117">
        <f>MAX('Expenditure &amp; Subsidy A-G'!E7,'Expenditure &amp; Subsidy A-G'!E8,'Expenditure &amp; Subsidy A-G'!E9,'Expenditure &amp; Subsidy A-G'!E11,'Expenditure &amp; Subsidy A-G'!E13,'Expenditure &amp; Subsidy A-G'!E23,'Expenditure &amp; Subsidy A-G'!E25,'Expenditure &amp; Subsidy A-G'!E33,'Expenditure &amp; Subsidy A-G'!E34,'Expenditure &amp; Subsidy A-G'!E36,'Expenditure &amp; Subsidy A-G'!E42,'Expenditure &amp; Subsidy A-G'!E44,'Expenditure &amp; Subsidy A-G'!E45,'Expenditure &amp; Subsidy A-G'!E52,'Expenditure &amp; Subsidy A-G'!E54,'Expenditure &amp; Subsidy G-Q'!E18,'Expenditure &amp; Subsidy G-Q'!E19,'Expenditure &amp; Subsidy G-Q'!E23,'Expenditure &amp; Subsidy G-Q'!E26,'Expenditure &amp; Subsidy G-Q'!E27,'Expenditure &amp; Subsidy G-Q'!E31,'Expenditure &amp; Subsidy G-Q'!E32,'Expenditure &amp; Subsidy G-Q'!E33,'Expenditure &amp; Subsidy G-Q'!E43,'Expenditure &amp; Subsidy G-Q'!E47,'Expenditure &amp; Subsidy G-Q'!E51,'Expenditure &amp; Subsidy G-Q'!E52,'Expenditure &amp; Subsidy G-Q'!E53,'Expenditure &amp; Subsidy R-Y'!E7,'Expenditure &amp; Subsidy R-Y'!E9,'Expenditure &amp; Subsidy R-Y'!E10,'Expenditure &amp; Subsidy R-Y'!E11,'Expenditure &amp; Subsidy R-Y'!E12,'Expenditure &amp; Subsidy R-Y'!E17,'Expenditure &amp; Subsidy R-Y'!E20,'Expenditure &amp; Subsidy R-Y'!E24,'Expenditure &amp; Subsidy R-Y'!E33,'Expenditure &amp; Subsidy R-Y'!E35)</f>
        <v>79.75401433843804</v>
      </c>
      <c r="E24" s="112">
        <f>MAX('Voted Expenditure &amp; Subsidy A-G'!C5,'Voted Expenditure &amp; Subsidy A-G'!C6,'Voted Expenditure &amp; Subsidy A-G'!C7,'Voted Expenditure &amp; Subsidy A-G'!C9,'Voted Expenditure &amp; Subsidy A-G'!C11,'Voted Expenditure &amp; Subsidy A-G'!C21,'Voted Expenditure &amp; Subsidy A-G'!C23,'Voted Expenditure &amp; Subsidy A-G'!C31,'Voted Expenditure &amp; Subsidy A-G'!C32,'Voted Expenditure &amp; Subsidy A-G'!C34,'Voted Expenditure &amp; Subsidy A-G'!C40,'Voted Expenditure &amp; Subsidy A-G'!C42,'Voted Expenditure &amp; Subsidy A-G'!C43,'Voted Expenditure &amp; Subsidy A-G'!C50,'Voted Expenditure &amp; Subsidy A-G'!C52,'Voted Expenditure &amp; Subsidy G-Q'!C17,'Voted Expenditure &amp; Subsidy G-Q'!C18,'Voted Expenditure &amp; Subsidy G-Q'!C22,'Voted Expenditure &amp; Subsidy G-Q'!C25,'Voted Expenditure &amp; Subsidy G-Q'!C26,'Voted Expenditure &amp; Subsidy G-Q'!C30,'Voted Expenditure &amp; Subsidy G-Q'!C31,'Voted Expenditure &amp; Subsidy G-Q'!C32,'Voted Expenditure &amp; Subsidy G-Q'!C42,'Voted Expenditure &amp; Subsidy G-Q'!C46,'Voted Expenditure &amp; Subsidy G-Q'!C50,'Voted Expenditure &amp; Subsidy G-Q'!C51,'Voted Expenditure &amp; Subsidy G-Q'!C52,'Voted Expenditure &amp; Subsidy R-Y'!C7,'Voted Expenditure &amp; Subsidy R-Y'!C9,'Voted Expenditure &amp; Subsidy R-Y'!C10,'Voted Expenditure &amp; Subsidy R-Y'!C11,'Voted Expenditure &amp; Subsidy R-Y'!C12,'Voted Expenditure &amp; Subsidy R-Y'!C17,'Voted Expenditure &amp; Subsidy R-Y'!C20,'Voted Expenditure &amp; Subsidy R-Y'!C24,'Voted Expenditure &amp; Subsidy R-Y'!C33,'Voted Expenditure &amp; Subsidy R-Y'!C35)</f>
        <v>14006506</v>
      </c>
      <c r="F24" s="118">
        <f>MAX('Voted Expenditure &amp; Subsidy A-G'!E5,'Voted Expenditure &amp; Subsidy A-G'!E6,'Voted Expenditure &amp; Subsidy A-G'!E7,'Voted Expenditure &amp; Subsidy A-G'!E9,'Voted Expenditure &amp; Subsidy A-G'!E11,'Voted Expenditure &amp; Subsidy A-G'!E21,'Voted Expenditure &amp; Subsidy A-G'!E23,'Voted Expenditure &amp; Subsidy A-G'!E31,'Voted Expenditure &amp; Subsidy A-G'!E32,'Voted Expenditure &amp; Subsidy A-G'!E34,'Voted Expenditure &amp; Subsidy A-G'!E40,'Voted Expenditure &amp; Subsidy A-G'!E42,'Voted Expenditure &amp; Subsidy A-G'!E43,'Voted Expenditure &amp; Subsidy A-G'!E50,'Voted Expenditure &amp; Subsidy A-G'!E52,'Voted Expenditure &amp; Subsidy G-Q'!E17,'Voted Expenditure &amp; Subsidy G-Q'!E18,'Voted Expenditure &amp; Subsidy G-Q'!E22,'Voted Expenditure &amp; Subsidy G-Q'!E25,'Voted Expenditure &amp; Subsidy G-Q'!E26,'Voted Expenditure &amp; Subsidy G-Q'!E30,'Voted Expenditure &amp; Subsidy G-Q'!E31,'Voted Expenditure &amp; Subsidy G-Q'!E32,'Voted Expenditure &amp; Subsidy G-Q'!E42,'Voted Expenditure &amp; Subsidy G-Q'!E46,'Voted Expenditure &amp; Subsidy G-Q'!E50,'Voted Expenditure &amp; Subsidy G-Q'!E51,'Voted Expenditure &amp; Subsidy G-Q'!E52,'Voted Expenditure &amp; Subsidy R-Y'!E7,'Voted Expenditure &amp; Subsidy R-Y'!E9,'Voted Expenditure &amp; Subsidy R-Y'!E10,'Voted Expenditure &amp; Subsidy R-Y'!E11,'Voted Expenditure &amp; Subsidy R-Y'!E12,'Voted Expenditure &amp; Subsidy R-Y'!E17,'Voted Expenditure &amp; Subsidy R-Y'!E20,'Voted Expenditure &amp; Subsidy R-Y'!E24,'Voted Expenditure &amp; Subsidy R-Y'!E33,'Voted Expenditure &amp; Subsidy R-Y'!E35)</f>
        <v>742.55188624492166</v>
      </c>
      <c r="G24" s="112">
        <f>MAX('Voted Expenditure &amp; Subsidy A-G'!H5,'Voted Expenditure &amp; Subsidy A-G'!H6,'Voted Expenditure &amp; Subsidy A-G'!H7,'Voted Expenditure &amp; Subsidy A-G'!H9,'Voted Expenditure &amp; Subsidy A-G'!H11,'Voted Expenditure &amp; Subsidy A-G'!H21,'Voted Expenditure &amp; Subsidy A-G'!H23,'Voted Expenditure &amp; Subsidy A-G'!H31,'Voted Expenditure &amp; Subsidy A-G'!H32,'Voted Expenditure &amp; Subsidy A-G'!H34,'Voted Expenditure &amp; Subsidy A-G'!H40,'Voted Expenditure &amp; Subsidy A-G'!H42,'Voted Expenditure &amp; Subsidy A-G'!H43,'Voted Expenditure &amp; Subsidy A-G'!H50,'Voted Expenditure &amp; Subsidy A-G'!H52,'Voted Expenditure &amp; Subsidy G-Q'!H17,'Voted Expenditure &amp; Subsidy G-Q'!H18,'Voted Expenditure &amp; Subsidy G-Q'!H22,'Voted Expenditure &amp; Subsidy G-Q'!H25,'Voted Expenditure &amp; Subsidy G-Q'!H26,'Voted Expenditure &amp; Subsidy G-Q'!H30,'Voted Expenditure &amp; Subsidy G-Q'!H31,'Voted Expenditure &amp; Subsidy G-Q'!H32,'Voted Expenditure &amp; Subsidy G-Q'!H42,'Voted Expenditure &amp; Subsidy G-Q'!H46,'Voted Expenditure &amp; Subsidy G-Q'!H50,'Voted Expenditure &amp; Subsidy G-Q'!H51,'Voted Expenditure &amp; Subsidy G-Q'!H52,'Voted Expenditure &amp; Subsidy R-Y'!H7,'Voted Expenditure &amp; Subsidy R-Y'!H9,'Voted Expenditure &amp; Subsidy R-Y'!H10,'Voted Expenditure &amp; Subsidy R-Y'!H11,'Voted Expenditure &amp; Subsidy R-Y'!H12,'Voted Expenditure &amp; Subsidy R-Y'!H17,'Voted Expenditure &amp; Subsidy R-Y'!H20,'Voted Expenditure &amp; Subsidy R-Y'!H24,'Voted Expenditure &amp; Subsidy R-Y'!H33,'Voted Expenditure &amp; Subsidy R-Y'!H35)</f>
        <v>686547</v>
      </c>
    </row>
    <row r="25" spans="1:7">
      <c r="A25" s="17" t="s">
        <v>173</v>
      </c>
      <c r="B25" s="113">
        <f>MIN('Expenditure &amp; Subsidy A-G'!C7,'Expenditure &amp; Subsidy A-G'!C8,'Expenditure &amp; Subsidy A-G'!C9,'Expenditure &amp; Subsidy A-G'!C11,'Expenditure &amp; Subsidy A-G'!C13,'Expenditure &amp; Subsidy A-G'!C23,'Expenditure &amp; Subsidy A-G'!C25,'Expenditure &amp; Subsidy A-G'!C33,'Expenditure &amp; Subsidy A-G'!C34,'Expenditure &amp; Subsidy A-G'!C36,'Expenditure &amp; Subsidy A-G'!C42,'Expenditure &amp; Subsidy A-G'!C44,'Expenditure &amp; Subsidy A-G'!C45,'Expenditure &amp; Subsidy A-G'!C52,'Expenditure &amp; Subsidy A-G'!C54,'Expenditure &amp; Subsidy G-Q'!C18,'Expenditure &amp; Subsidy G-Q'!C19,'Expenditure &amp; Subsidy G-Q'!C23,'Expenditure &amp; Subsidy G-Q'!C26,'Expenditure &amp; Subsidy G-Q'!C27,'Expenditure &amp; Subsidy G-Q'!C31,'Expenditure &amp; Subsidy G-Q'!C32,'Expenditure &amp; Subsidy G-Q'!C33,'Expenditure &amp; Subsidy G-Q'!C43,'Expenditure &amp; Subsidy G-Q'!C47,'Expenditure &amp; Subsidy G-Q'!C51,'Expenditure &amp; Subsidy G-Q'!C52,'Expenditure &amp; Subsidy G-Q'!C53,'Expenditure &amp; Subsidy R-Y'!C7,'Expenditure &amp; Subsidy R-Y'!C9,'Expenditure &amp; Subsidy R-Y'!C10,'Expenditure &amp; Subsidy R-Y'!C11,'Expenditure &amp; Subsidy R-Y'!C12,'Expenditure &amp; Subsidy R-Y'!C17,'Expenditure &amp; Subsidy R-Y'!C20,'Expenditure &amp; Subsidy R-Y'!C24,'Expenditure &amp; Subsidy R-Y'!C33,'Expenditure &amp; Subsidy R-Y'!C35)</f>
        <v>9158</v>
      </c>
      <c r="C25" s="113">
        <f>MIN('Expenditure &amp; Subsidy A-G'!H7,'Expenditure &amp; Subsidy A-G'!H8,'Expenditure &amp; Subsidy A-G'!H9,'Expenditure &amp; Subsidy A-G'!H11,'Expenditure &amp; Subsidy A-G'!H13,'Expenditure &amp; Subsidy A-G'!H23,'Expenditure &amp; Subsidy A-G'!H25,'Expenditure &amp; Subsidy A-G'!H33,'Expenditure &amp; Subsidy A-G'!H34,'Expenditure &amp; Subsidy A-G'!H36,'Expenditure &amp; Subsidy A-G'!H42,'Expenditure &amp; Subsidy A-G'!H44,'Expenditure &amp; Subsidy A-G'!H45,'Expenditure &amp; Subsidy A-G'!H52,'Expenditure &amp; Subsidy A-G'!H54,'Expenditure &amp; Subsidy G-Q'!H18,'Expenditure &amp; Subsidy G-Q'!H19,'Expenditure &amp; Subsidy G-Q'!H23,'Expenditure &amp; Subsidy G-Q'!H26,'Expenditure &amp; Subsidy G-Q'!H27,'Expenditure &amp; Subsidy G-Q'!H31,'Expenditure &amp; Subsidy G-Q'!H32,'Expenditure &amp; Subsidy G-Q'!H33,'Expenditure &amp; Subsidy G-Q'!H43,'Expenditure &amp; Subsidy G-Q'!H47,'Expenditure &amp; Subsidy G-Q'!H51,'Expenditure &amp; Subsidy G-Q'!H52,'Expenditure &amp; Subsidy G-Q'!H53,'Expenditure &amp; Subsidy R-Y'!H7,'Expenditure &amp; Subsidy R-Y'!H9,'Expenditure &amp; Subsidy R-Y'!H10,'Expenditure &amp; Subsidy R-Y'!H11,'Expenditure &amp; Subsidy R-Y'!H12,'Expenditure &amp; Subsidy R-Y'!H17,'Expenditure &amp; Subsidy R-Y'!H20,'Expenditure &amp; Subsidy R-Y'!H24,'Expenditure &amp; Subsidy R-Y'!H33,'Expenditure &amp; Subsidy R-Y'!H35)</f>
        <v>672672.92999999993</v>
      </c>
      <c r="D25" s="117">
        <f>MIN('Expenditure &amp; Subsidy A-G'!E7,'Expenditure &amp; Subsidy A-G'!E8,'Expenditure &amp; Subsidy A-G'!E9,'Expenditure &amp; Subsidy A-G'!E11,'Expenditure &amp; Subsidy A-G'!E13,'Expenditure &amp; Subsidy A-G'!E23,'Expenditure &amp; Subsidy A-G'!E25,'Expenditure &amp; Subsidy A-G'!E33,'Expenditure &amp; Subsidy A-G'!E34,'Expenditure &amp; Subsidy A-G'!E36,'Expenditure &amp; Subsidy A-G'!E42,'Expenditure &amp; Subsidy A-G'!E44,'Expenditure &amp; Subsidy A-G'!E45,'Expenditure &amp; Subsidy A-G'!E52,'Expenditure &amp; Subsidy A-G'!E54,'Expenditure &amp; Subsidy G-Q'!E18,'Expenditure &amp; Subsidy G-Q'!E19,'Expenditure &amp; Subsidy G-Q'!E23,'Expenditure &amp; Subsidy G-Q'!E26,'Expenditure &amp; Subsidy G-Q'!E27,'Expenditure &amp; Subsidy G-Q'!E31,'Expenditure &amp; Subsidy G-Q'!E32,'Expenditure &amp; Subsidy G-Q'!E33,'Expenditure &amp; Subsidy G-Q'!E43,'Expenditure &amp; Subsidy G-Q'!E47,'Expenditure &amp; Subsidy G-Q'!E51,'Expenditure &amp; Subsidy G-Q'!E52,'Expenditure &amp; Subsidy G-Q'!E53,'Expenditure &amp; Subsidy R-Y'!E7,'Expenditure &amp; Subsidy R-Y'!E9,'Expenditure &amp; Subsidy R-Y'!E10,'Expenditure &amp; Subsidy R-Y'!E11,'Expenditure &amp; Subsidy R-Y'!E12,'Expenditure &amp; Subsidy R-Y'!E17,'Expenditure &amp; Subsidy R-Y'!E20,'Expenditure &amp; Subsidy R-Y'!E24,'Expenditure &amp; Subsidy R-Y'!E33,'Expenditure &amp; Subsidy R-Y'!E35)</f>
        <v>26.300022680379897</v>
      </c>
      <c r="E25" s="119">
        <f>MIN('Voted Expenditure &amp; Subsidy A-G'!C5,'Voted Expenditure &amp; Subsidy A-G'!C6,'Voted Expenditure &amp; Subsidy A-G'!C7,'Voted Expenditure &amp; Subsidy A-G'!C9,'Voted Expenditure &amp; Subsidy A-G'!C11,'Voted Expenditure &amp; Subsidy A-G'!C21,'Voted Expenditure &amp; Subsidy A-G'!C23,'Voted Expenditure &amp; Subsidy A-G'!C31,'Voted Expenditure &amp; Subsidy A-G'!C32,'Voted Expenditure &amp; Subsidy A-G'!C34,'Voted Expenditure &amp; Subsidy A-G'!C40,'Voted Expenditure &amp; Subsidy A-G'!C42,'Voted Expenditure &amp; Subsidy A-G'!C43,'Voted Expenditure &amp; Subsidy A-G'!C50,'Voted Expenditure &amp; Subsidy A-G'!C52,'Voted Expenditure &amp; Subsidy G-Q'!C17,'Voted Expenditure &amp; Subsidy G-Q'!C18,'Voted Expenditure &amp; Subsidy G-Q'!C22,'Voted Expenditure &amp; Subsidy G-Q'!C25,'Voted Expenditure &amp; Subsidy G-Q'!C26,'Voted Expenditure &amp; Subsidy G-Q'!C30,'Voted Expenditure &amp; Subsidy G-Q'!C31,'Voted Expenditure &amp; Subsidy G-Q'!C32,'Voted Expenditure &amp; Subsidy G-Q'!C42,'Voted Expenditure &amp; Subsidy G-Q'!C46,'Voted Expenditure &amp; Subsidy G-Q'!C50,'Voted Expenditure &amp; Subsidy G-Q'!C51,'Voted Expenditure &amp; Subsidy G-Q'!C52,'Voted Expenditure &amp; Subsidy R-Y'!C7,'Voted Expenditure &amp; Subsidy R-Y'!C9,'Voted Expenditure &amp; Subsidy R-Y'!C10,'Voted Expenditure &amp; Subsidy R-Y'!C11,'Voted Expenditure &amp; Subsidy R-Y'!C12,'Voted Expenditure &amp; Subsidy R-Y'!C17,'Voted Expenditure &amp; Subsidy R-Y'!C20,'Voted Expenditure &amp; Subsidy R-Y'!C24,'Voted Expenditure &amp; Subsidy R-Y'!C33,'Voted Expenditure &amp; Subsidy R-Y'!C35)</f>
        <v>426080</v>
      </c>
      <c r="F25" s="118">
        <f>MIN('Voted Expenditure &amp; Subsidy A-G'!E5,'Voted Expenditure &amp; Subsidy A-G'!E6,'Voted Expenditure &amp; Subsidy A-G'!E7,'Voted Expenditure &amp; Subsidy A-G'!E9,'Voted Expenditure &amp; Subsidy A-G'!E11,'Voted Expenditure &amp; Subsidy A-G'!E21,'Voted Expenditure &amp; Subsidy A-G'!E23,'Voted Expenditure &amp; Subsidy A-G'!E31,'Voted Expenditure &amp; Subsidy A-G'!E32,'Voted Expenditure &amp; Subsidy A-G'!E34,'Voted Expenditure &amp; Subsidy A-G'!E40,'Voted Expenditure &amp; Subsidy A-G'!E42,'Voted Expenditure &amp; Subsidy A-G'!E43,'Voted Expenditure &amp; Subsidy A-G'!E50,'Voted Expenditure &amp; Subsidy A-G'!E52,'Voted Expenditure &amp; Subsidy G-Q'!E17,'Voted Expenditure &amp; Subsidy G-Q'!E18,'Voted Expenditure &amp; Subsidy G-Q'!E22,'Voted Expenditure &amp; Subsidy G-Q'!E25,'Voted Expenditure &amp; Subsidy G-Q'!E26,'Voted Expenditure &amp; Subsidy G-Q'!E30,'Voted Expenditure &amp; Subsidy G-Q'!E31,'Voted Expenditure &amp; Subsidy G-Q'!E32,'Voted Expenditure &amp; Subsidy G-Q'!E42,'Voted Expenditure &amp; Subsidy G-Q'!E46,'Voted Expenditure &amp; Subsidy G-Q'!E50,'Voted Expenditure &amp; Subsidy G-Q'!E51,'Voted Expenditure &amp; Subsidy G-Q'!E52,'Voted Expenditure &amp; Subsidy R-Y'!E7,'Voted Expenditure &amp; Subsidy R-Y'!E9,'Voted Expenditure &amp; Subsidy R-Y'!E10,'Voted Expenditure &amp; Subsidy R-Y'!E11,'Voted Expenditure &amp; Subsidy R-Y'!E12,'Voted Expenditure &amp; Subsidy R-Y'!E17,'Voted Expenditure &amp; Subsidy R-Y'!E20,'Voted Expenditure &amp; Subsidy R-Y'!E24,'Voted Expenditure &amp; Subsidy R-Y'!E33,'Voted Expenditure &amp; Subsidy R-Y'!E35)</f>
        <v>19.139043171473123</v>
      </c>
      <c r="G25" s="112">
        <f>MIN('Voted Expenditure &amp; Subsidy A-G'!H5,'Voted Expenditure &amp; Subsidy A-G'!H6,'Voted Expenditure &amp; Subsidy A-G'!H7,'Voted Expenditure &amp; Subsidy A-G'!H9,'Voted Expenditure &amp; Subsidy A-G'!H11,'Voted Expenditure &amp; Subsidy A-G'!H21,'Voted Expenditure &amp; Subsidy A-G'!H23,'Voted Expenditure &amp; Subsidy A-G'!H31,'Voted Expenditure &amp; Subsidy A-G'!H32,'Voted Expenditure &amp; Subsidy A-G'!H34,'Voted Expenditure &amp; Subsidy A-G'!H40,'Voted Expenditure &amp; Subsidy A-G'!H42,'Voted Expenditure &amp; Subsidy A-G'!H43,'Voted Expenditure &amp; Subsidy A-G'!H50,'Voted Expenditure &amp; Subsidy A-G'!H52,'Voted Expenditure &amp; Subsidy G-Q'!H17,'Voted Expenditure &amp; Subsidy G-Q'!H18,'Voted Expenditure &amp; Subsidy G-Q'!H22,'Voted Expenditure &amp; Subsidy G-Q'!H25,'Voted Expenditure &amp; Subsidy G-Q'!H26,'Voted Expenditure &amp; Subsidy G-Q'!H30,'Voted Expenditure &amp; Subsidy G-Q'!H31,'Voted Expenditure &amp; Subsidy G-Q'!H32,'Voted Expenditure &amp; Subsidy G-Q'!H42,'Voted Expenditure &amp; Subsidy G-Q'!H46,'Voted Expenditure &amp; Subsidy G-Q'!H50,'Voted Expenditure &amp; Subsidy G-Q'!H51,'Voted Expenditure &amp; Subsidy G-Q'!H52,'Voted Expenditure &amp; Subsidy R-Y'!H7,'Voted Expenditure &amp; Subsidy R-Y'!H9,'Voted Expenditure &amp; Subsidy R-Y'!H10,'Voted Expenditure &amp; Subsidy R-Y'!H11,'Voted Expenditure &amp; Subsidy R-Y'!H12,'Voted Expenditure &amp; Subsidy R-Y'!H17,'Voted Expenditure &amp; Subsidy R-Y'!H20,'Voted Expenditure &amp; Subsidy R-Y'!H24,'Voted Expenditure &amp; Subsidy R-Y'!H33,'Voted Expenditure &amp; Subsidy R-Y'!H35)</f>
        <v>83769</v>
      </c>
    </row>
    <row r="26" spans="1:7">
      <c r="A26" s="17"/>
      <c r="B26" s="26"/>
      <c r="C26" s="20"/>
      <c r="D26" s="26"/>
      <c r="F26" s="26"/>
      <c r="G26" s="22"/>
    </row>
    <row r="27" spans="1:7">
      <c r="A27" s="17" t="s">
        <v>204</v>
      </c>
      <c r="B27" s="26"/>
      <c r="C27" s="20"/>
      <c r="D27" s="26"/>
      <c r="E27" s="26"/>
      <c r="F27" s="26"/>
      <c r="G27" s="22"/>
    </row>
    <row r="28" spans="1:7">
      <c r="A28" s="17" t="s">
        <v>170</v>
      </c>
      <c r="B28" s="113">
        <f>AVERAGE('Expenditure &amp; Subsidy A-G'!C19,'Expenditure &amp; Subsidy A-G'!C27,'Expenditure &amp; Subsidy A-G'!C28,'Expenditure &amp; Subsidy A-G'!C32,'Expenditure &amp; Subsidy G-Q'!C9,'Expenditure &amp; Subsidy G-Q'!C11,'Expenditure &amp; Subsidy G-Q'!C13,'Expenditure &amp; Subsidy G-Q'!C28,'Expenditure &amp; Subsidy G-Q'!C50,'Expenditure &amp; Subsidy R-Y'!C34)</f>
        <v>163222.70000000001</v>
      </c>
      <c r="C28" s="113">
        <f>AVERAGE('Expenditure &amp; Subsidy A-G'!H19,'Expenditure &amp; Subsidy A-G'!H27,'Expenditure &amp; Subsidy A-G'!H28,'Expenditure &amp; Subsidy A-G'!H32,'Expenditure &amp; Subsidy G-Q'!H9,'Expenditure &amp; Subsidy G-Q'!H11,'Expenditure &amp; Subsidy G-Q'!H13,'Expenditure &amp; Subsidy G-Q'!H28,'Expenditure &amp; Subsidy G-Q'!H50,'Expenditure &amp; Subsidy R-Y'!H34)</f>
        <v>6280228.5309999995</v>
      </c>
      <c r="D28" s="117">
        <f>AVERAGE('Expenditure &amp; Subsidy A-G'!E19,'Expenditure &amp; Subsidy A-G'!E27,'Expenditure &amp; Subsidy A-G'!E28,'Expenditure &amp; Subsidy A-G'!E32,'Expenditure &amp; Subsidy G-Q'!E9,'Expenditure &amp; Subsidy G-Q'!E11,'Expenditure &amp; Subsidy G-Q'!E13,'Expenditure &amp; Subsidy G-Q'!E28,'Expenditure &amp; Subsidy G-Q'!E50,'Expenditure &amp; Subsidy R-Y'!E34)</f>
        <v>36.268316371929309</v>
      </c>
      <c r="E28" s="112">
        <f>AVERAGE('Voted Expenditure &amp; Subsidy A-G'!C17,'Voted Expenditure &amp; Subsidy A-G'!C25,'Voted Expenditure &amp; Subsidy A-G'!C26,'Voted Expenditure &amp; Subsidy A-G'!C30,'Voted Expenditure &amp; Subsidy G-Q'!C8,'Voted Expenditure &amp; Subsidy G-Q'!C10,'Voted Expenditure &amp; Subsidy G-Q'!C12,'Voted Expenditure &amp; Subsidy G-Q'!C27,'Voted Expenditure &amp; Subsidy G-Q'!C49,'Voted Expenditure &amp; Subsidy R-Y'!C34)</f>
        <v>6133895.6009999998</v>
      </c>
      <c r="F28" s="63">
        <f>AVERAGE('Voted Expenditure &amp; Subsidy A-G'!E17,'Voted Expenditure &amp; Subsidy A-G'!E25,'Voted Expenditure &amp; Subsidy A-G'!E26,'Voted Expenditure &amp; Subsidy A-G'!E30,'Voted Expenditure &amp; Subsidy G-Q'!E8,'Voted Expenditure &amp; Subsidy G-Q'!E10,'Voted Expenditure &amp; Subsidy G-Q'!E12,'Voted Expenditure &amp; Subsidy G-Q'!E27,'Voted Expenditure &amp; Subsidy G-Q'!E49,'Voted Expenditure &amp; Subsidy R-Y'!E34)</f>
        <v>38.390887530452531</v>
      </c>
      <c r="G28" s="112">
        <f>AVERAGE('Voted Expenditure &amp; Subsidy A-G'!H17,'Voted Expenditure &amp; Subsidy A-G'!H25,'Voted Expenditure &amp; Subsidy A-G'!H26,'Voted Expenditure &amp; Subsidy A-G'!H30,'Voted Expenditure &amp; Subsidy G-Q'!H8,'Voted Expenditure &amp; Subsidy G-Q'!H10,'Voted Expenditure &amp; Subsidy G-Q'!H12,'Voted Expenditure &amp; Subsidy G-Q'!H27,'Voted Expenditure &amp; Subsidy G-Q'!H49,'Voted Expenditure &amp; Subsidy R-Y'!H34)</f>
        <v>522371.9</v>
      </c>
    </row>
    <row r="29" spans="1:7">
      <c r="A29" s="17" t="s">
        <v>171</v>
      </c>
      <c r="B29" s="113">
        <f>MEDIAN('Expenditure &amp; Subsidy A-G'!C19,'Expenditure &amp; Subsidy A-G'!C27,'Expenditure &amp; Subsidy A-G'!C28,'Expenditure &amp; Subsidy A-G'!C32,'Expenditure &amp; Subsidy G-Q'!C9,'Expenditure &amp; Subsidy G-Q'!C11,'Expenditure &amp; Subsidy G-Q'!C13,'Expenditure &amp; Subsidy G-Q'!C28,'Expenditure &amp; Subsidy G-Q'!C50,'Expenditure &amp; Subsidy R-Y'!C34)</f>
        <v>163192.5</v>
      </c>
      <c r="C29" s="113">
        <f>MEDIAN('Expenditure &amp; Subsidy A-G'!H19,'Expenditure &amp; Subsidy A-G'!H27,'Expenditure &amp; Subsidy A-G'!H28,'Expenditure &amp; Subsidy A-G'!H32,'Expenditure &amp; Subsidy G-Q'!H9,'Expenditure &amp; Subsidy G-Q'!H11,'Expenditure &amp; Subsidy G-Q'!H13,'Expenditure &amp; Subsidy G-Q'!H28,'Expenditure &amp; Subsidy G-Q'!H50,'Expenditure &amp; Subsidy R-Y'!H34)</f>
        <v>6776570.0999999996</v>
      </c>
      <c r="D29" s="117">
        <f>MEDIAN('Expenditure &amp; Subsidy A-G'!E19,'Expenditure &amp; Subsidy A-G'!E27,'Expenditure &amp; Subsidy A-G'!E28,'Expenditure &amp; Subsidy A-G'!E32,'Expenditure &amp; Subsidy G-Q'!E9,'Expenditure &amp; Subsidy G-Q'!E11,'Expenditure &amp; Subsidy G-Q'!E13,'Expenditure &amp; Subsidy G-Q'!E28,'Expenditure &amp; Subsidy G-Q'!E50,'Expenditure &amp; Subsidy R-Y'!E34)</f>
        <v>35.423784975581299</v>
      </c>
      <c r="E29" s="112">
        <f>MEDIAN('Voted Expenditure &amp; Subsidy A-G'!C17,'Voted Expenditure &amp; Subsidy A-G'!C25,'Voted Expenditure &amp; Subsidy A-G'!C26,'Voted Expenditure &amp; Subsidy A-G'!C30,'Voted Expenditure &amp; Subsidy G-Q'!C8,'Voted Expenditure &amp; Subsidy G-Q'!C10,'Voted Expenditure &amp; Subsidy G-Q'!C12,'Voted Expenditure &amp; Subsidy G-Q'!C27,'Voted Expenditure &amp; Subsidy G-Q'!C49,'Voted Expenditure &amp; Subsidy R-Y'!C34)</f>
        <v>7351816.5</v>
      </c>
      <c r="F29" s="63">
        <f>MEDIAN('Voted Expenditure &amp; Subsidy A-G'!E17,'Voted Expenditure &amp; Subsidy A-G'!E25,'Voted Expenditure &amp; Subsidy A-G'!E26,'Voted Expenditure &amp; Subsidy A-G'!E30,'Voted Expenditure &amp; Subsidy G-Q'!E8,'Voted Expenditure &amp; Subsidy G-Q'!E10,'Voted Expenditure &amp; Subsidy G-Q'!E12,'Voted Expenditure &amp; Subsidy G-Q'!E27,'Voted Expenditure &amp; Subsidy G-Q'!E49,'Voted Expenditure &amp; Subsidy R-Y'!E34)</f>
        <v>39.998783742023846</v>
      </c>
      <c r="G29" s="112">
        <f>MEDIAN('Voted Expenditure &amp; Subsidy A-G'!H17,'Voted Expenditure &amp; Subsidy A-G'!H25,'Voted Expenditure &amp; Subsidy A-G'!H26,'Voted Expenditure &amp; Subsidy A-G'!H30,'Voted Expenditure &amp; Subsidy G-Q'!H8,'Voted Expenditure &amp; Subsidy G-Q'!H10,'Voted Expenditure &amp; Subsidy G-Q'!H12,'Voted Expenditure &amp; Subsidy G-Q'!H27,'Voted Expenditure &amp; Subsidy G-Q'!H49,'Voted Expenditure &amp; Subsidy R-Y'!H34)</f>
        <v>523154</v>
      </c>
    </row>
    <row r="30" spans="1:7">
      <c r="A30" s="17" t="s">
        <v>172</v>
      </c>
      <c r="B30" s="113">
        <f>MAX('Expenditure &amp; Subsidy A-G'!C19,'Expenditure &amp; Subsidy A-G'!C27,'Expenditure &amp; Subsidy A-G'!C28,'Expenditure &amp; Subsidy A-G'!C32,'Expenditure &amp; Subsidy G-Q'!C9,'Expenditure &amp; Subsidy G-Q'!C11,'Expenditure &amp; Subsidy G-Q'!C13,'Expenditure &amp; Subsidy G-Q'!C28,'Expenditure &amp; Subsidy G-Q'!C50,'Expenditure &amp; Subsidy R-Y'!C34)</f>
        <v>347158</v>
      </c>
      <c r="C30" s="113">
        <f>MAX('Expenditure &amp; Subsidy A-G'!H19,'Expenditure &amp; Subsidy A-G'!H27,'Expenditure &amp; Subsidy A-G'!H28,'Expenditure &amp; Subsidy A-G'!H32,'Expenditure &amp; Subsidy G-Q'!H9,'Expenditure &amp; Subsidy G-Q'!H11,'Expenditure &amp; Subsidy G-Q'!H13,'Expenditure &amp; Subsidy G-Q'!H28,'Expenditure &amp; Subsidy G-Q'!H50,'Expenditure &amp; Subsidy R-Y'!H34)</f>
        <v>11805258.75</v>
      </c>
      <c r="D30" s="117">
        <f>MAX('Expenditure &amp; Subsidy A-G'!E19,'Expenditure &amp; Subsidy A-G'!E27,'Expenditure &amp; Subsidy A-G'!E28,'Expenditure &amp; Subsidy A-G'!E32,'Expenditure &amp; Subsidy G-Q'!E9,'Expenditure &amp; Subsidy G-Q'!E11,'Expenditure &amp; Subsidy G-Q'!E13,'Expenditure &amp; Subsidy G-Q'!E28,'Expenditure &amp; Subsidy G-Q'!E50,'Expenditure &amp; Subsidy R-Y'!E34)</f>
        <v>46.684976642025774</v>
      </c>
      <c r="E30" s="112">
        <f>MAX('Voted Expenditure &amp; Subsidy A-G'!C17,'Voted Expenditure &amp; Subsidy A-G'!C25,'Voted Expenditure &amp; Subsidy A-G'!C26,'Voted Expenditure &amp; Subsidy A-G'!C30,'Voted Expenditure &amp; Subsidy G-Q'!C8,'Voted Expenditure &amp; Subsidy G-Q'!C10,'Voted Expenditure &amp; Subsidy G-Q'!C12,'Voted Expenditure &amp; Subsidy G-Q'!C27,'Voted Expenditure &amp; Subsidy G-Q'!C49,'Voted Expenditure &amp; Subsidy R-Y'!C34)</f>
        <v>10216090</v>
      </c>
      <c r="F30" s="63">
        <f>MAX('Voted Expenditure &amp; Subsidy A-G'!E17,'Voted Expenditure &amp; Subsidy A-G'!E25,'Voted Expenditure &amp; Subsidy A-G'!E26,'Voted Expenditure &amp; Subsidy A-G'!E30,'Voted Expenditure &amp; Subsidy G-Q'!E8,'Voted Expenditure &amp; Subsidy G-Q'!E10,'Voted Expenditure &amp; Subsidy G-Q'!E12,'Voted Expenditure &amp; Subsidy G-Q'!E27,'Voted Expenditure &amp; Subsidy G-Q'!E49,'Voted Expenditure &amp; Subsidy R-Y'!E34)</f>
        <v>49.513815710891983</v>
      </c>
      <c r="G30" s="112">
        <f>MAX('Voted Expenditure &amp; Subsidy A-G'!H17,'Voted Expenditure &amp; Subsidy A-G'!H25,'Voted Expenditure &amp; Subsidy A-G'!H26,'Voted Expenditure &amp; Subsidy A-G'!H30,'Voted Expenditure &amp; Subsidy G-Q'!H8,'Voted Expenditure &amp; Subsidy G-Q'!H10,'Voted Expenditure &amp; Subsidy G-Q'!H12,'Voted Expenditure &amp; Subsidy G-Q'!H27,'Voted Expenditure &amp; Subsidy G-Q'!H49,'Voted Expenditure &amp; Subsidy R-Y'!H34)</f>
        <v>1047921</v>
      </c>
    </row>
    <row r="31" spans="1:7">
      <c r="A31" s="17" t="s">
        <v>173</v>
      </c>
      <c r="B31" s="113">
        <f>MIN('Expenditure &amp; Subsidy A-G'!C19,'Expenditure &amp; Subsidy A-G'!C27,'Expenditure &amp; Subsidy A-G'!C28,'Expenditure &amp; Subsidy A-G'!C32,'Expenditure &amp; Subsidy G-Q'!C9,'Expenditure &amp; Subsidy G-Q'!C11,'Expenditure &amp; Subsidy G-Q'!C13,'Expenditure &amp; Subsidy G-Q'!C28,'Expenditure &amp; Subsidy G-Q'!C50,'Expenditure &amp; Subsidy R-Y'!C34)</f>
        <v>54772</v>
      </c>
      <c r="C31" s="113">
        <f>MIN('Expenditure &amp; Subsidy A-G'!H19,'Expenditure &amp; Subsidy A-G'!H27,'Expenditure &amp; Subsidy A-G'!H28,'Expenditure &amp; Subsidy A-G'!H32,'Expenditure &amp; Subsidy G-Q'!H9,'Expenditure &amp; Subsidy G-Q'!H11,'Expenditure &amp; Subsidy G-Q'!H13,'Expenditure &amp; Subsidy G-Q'!H28,'Expenditure &amp; Subsidy G-Q'!H50,'Expenditure &amp; Subsidy R-Y'!H34)</f>
        <v>1799884.51</v>
      </c>
      <c r="D31" s="117">
        <f>MIN('Expenditure &amp; Subsidy A-G'!E19,'Expenditure &amp; Subsidy A-G'!E27,'Expenditure &amp; Subsidy A-G'!E28,'Expenditure &amp; Subsidy A-G'!E32,'Expenditure &amp; Subsidy G-Q'!E9,'Expenditure &amp; Subsidy G-Q'!E11,'Expenditure &amp; Subsidy G-Q'!E13,'Expenditure &amp; Subsidy G-Q'!E28,'Expenditure &amp; Subsidy G-Q'!E50,'Expenditure &amp; Subsidy R-Y'!E34)</f>
        <v>28.31408352968965</v>
      </c>
      <c r="E31" s="112">
        <f>MIN('Voted Expenditure &amp; Subsidy A-G'!C17,'Voted Expenditure &amp; Subsidy A-G'!C25,'Voted Expenditure &amp; Subsidy A-G'!C26,'Voted Expenditure &amp; Subsidy A-G'!C30,'Voted Expenditure &amp; Subsidy G-Q'!C8,'Voted Expenditure &amp; Subsidy G-Q'!C10,'Voted Expenditure &amp; Subsidy G-Q'!C12,'Voted Expenditure &amp; Subsidy G-Q'!C27,'Voted Expenditure &amp; Subsidy G-Q'!C49,'Voted Expenditure &amp; Subsidy R-Y'!C34)</f>
        <v>1586038</v>
      </c>
      <c r="F31" s="63">
        <f>MIN('Voted Expenditure &amp; Subsidy A-G'!E17,'Voted Expenditure &amp; Subsidy A-G'!E25,'Voted Expenditure &amp; Subsidy A-G'!E26,'Voted Expenditure &amp; Subsidy A-G'!E30,'Voted Expenditure &amp; Subsidy G-Q'!E8,'Voted Expenditure &amp; Subsidy G-Q'!E10,'Voted Expenditure &amp; Subsidy G-Q'!E12,'Voted Expenditure &amp; Subsidy G-Q'!E27,'Voted Expenditure &amp; Subsidy G-Q'!E49,'Voted Expenditure &amp; Subsidy R-Y'!E34)</f>
        <v>28.957094865989923</v>
      </c>
      <c r="G31" s="112">
        <f>MIN('Voted Expenditure &amp; Subsidy A-G'!H17,'Voted Expenditure &amp; Subsidy A-G'!H25,'Voted Expenditure &amp; Subsidy A-G'!H26,'Voted Expenditure &amp; Subsidy A-G'!H30,'Voted Expenditure &amp; Subsidy G-Q'!H8,'Voted Expenditure &amp; Subsidy G-Q'!H10,'Voted Expenditure &amp; Subsidy G-Q'!H12,'Voted Expenditure &amp; Subsidy G-Q'!H27,'Voted Expenditure &amp; Subsidy G-Q'!H49,'Voted Expenditure &amp; Subsidy R-Y'!H34)</f>
        <v>213002</v>
      </c>
    </row>
    <row r="32" spans="1:7">
      <c r="A32" s="26"/>
      <c r="B32" s="26"/>
      <c r="C32" s="20"/>
      <c r="D32" s="26"/>
      <c r="E32" s="26"/>
      <c r="F32" s="26"/>
      <c r="G32" s="22"/>
    </row>
    <row r="33" spans="1:7">
      <c r="A33" s="107" t="s">
        <v>205</v>
      </c>
      <c r="B33" s="26"/>
      <c r="C33" s="20"/>
      <c r="D33" s="26"/>
      <c r="E33" s="26"/>
      <c r="F33" s="26"/>
      <c r="G33" s="22"/>
    </row>
    <row r="34" spans="1:7">
      <c r="A34" s="26"/>
      <c r="B34" s="26"/>
      <c r="C34" s="20"/>
      <c r="D34" s="26"/>
      <c r="E34" s="26"/>
      <c r="F34" s="26"/>
      <c r="G34" s="22"/>
    </row>
    <row r="35" spans="1:7">
      <c r="A35" s="17" t="s">
        <v>206</v>
      </c>
      <c r="B35" s="26"/>
      <c r="C35" s="20"/>
      <c r="D35" s="26"/>
      <c r="E35" s="26"/>
      <c r="F35" s="26"/>
      <c r="G35" s="22"/>
    </row>
    <row r="36" spans="1:7">
      <c r="A36" s="17" t="s">
        <v>170</v>
      </c>
      <c r="B36" s="113">
        <f>AVERAGE('Expenditure &amp; Subsidy A-G'!C10,'Expenditure &amp; Subsidy A-G'!C14,'Expenditure &amp; Subsidy A-G'!C15,'Expenditure &amp; Subsidy A-G'!C17,'Expenditure &amp; Subsidy A-G'!C18,'Expenditure &amp; Subsidy A-G'!C20,'Expenditure &amp; Subsidy A-G'!C21,'Expenditure &amp; Subsidy A-G'!C22,'Expenditure &amp; Subsidy A-G'!C26,'Expenditure &amp; Subsidy A-G'!C31,'Expenditure &amp; Subsidy A-G'!C37,'Expenditure &amp; Subsidy A-G'!C38,'Expenditure &amp; Subsidy A-G'!C39,'Expenditure &amp; Subsidy A-G'!C40,'Expenditure &amp; Subsidy A-G'!C43,'Expenditure &amp; Subsidy A-G'!C47,'Expenditure &amp; Subsidy A-G'!C48,'Expenditure &amp; Subsidy A-G'!C50,'Expenditure &amp; Subsidy A-G'!C51,'Expenditure &amp; Subsidy A-G'!C53,'Expenditure &amp; Subsidy G-Q'!C7,'Expenditure &amp; Subsidy G-Q'!C8,'Expenditure &amp; Subsidy G-Q'!C10,'Expenditure &amp; Subsidy G-Q'!C12,'Expenditure &amp; Subsidy G-Q'!C16,'Expenditure &amp; Subsidy G-Q'!C17,'Expenditure &amp; Subsidy G-Q'!C21,'Expenditure &amp; Subsidy G-Q'!C22,'Expenditure &amp; Subsidy G-Q'!C25,'Expenditure &amp; Subsidy G-Q'!C29,'Expenditure &amp; Subsidy G-Q'!C30,'Expenditure &amp; Subsidy G-Q'!C34,'Expenditure &amp; Subsidy G-Q'!C36,'Expenditure &amp; Subsidy G-Q'!C37,'Expenditure &amp; Subsidy G-Q'!C38,'Expenditure &amp; Subsidy G-Q'!C39,'Expenditure &amp; Subsidy G-Q'!C40,'Expenditure &amp; Subsidy G-Q'!C41,'Expenditure &amp; Subsidy G-Q'!C42,'Expenditure &amp; Subsidy G-Q'!C46,'Expenditure &amp; Subsidy G-Q'!C48,'Expenditure &amp; Subsidy R-Y'!C13,'Expenditure &amp; Subsidy R-Y'!C18,'Expenditure &amp; Subsidy R-Y'!C19,'Expenditure &amp; Subsidy R-Y'!C21,'Expenditure &amp; Subsidy R-Y'!C22,'Expenditure &amp; Subsidy R-Y'!C23,'Expenditure &amp; Subsidy R-Y'!C25,'Expenditure &amp; Subsidy R-Y'!C26,'Expenditure &amp; Subsidy R-Y'!C27,'Expenditure &amp; Subsidy R-Y'!C28,'Expenditure &amp; Subsidy R-Y'!C30,'Expenditure &amp; Subsidy R-Y'!C31,'Expenditure &amp; Subsidy R-Y'!C37)</f>
        <v>8628.3518518518522</v>
      </c>
      <c r="C36" s="113">
        <f>AVERAGE('Expenditure &amp; Subsidy A-G'!H10,'Expenditure &amp; Subsidy A-G'!H14,'Expenditure &amp; Subsidy A-G'!H15,'Expenditure &amp; Subsidy A-G'!H17,'Expenditure &amp; Subsidy A-G'!H18,'Expenditure &amp; Subsidy A-G'!H20,'Expenditure &amp; Subsidy A-G'!H21,'Expenditure &amp; Subsidy A-G'!H22,'Expenditure &amp; Subsidy A-G'!H26,'Expenditure &amp; Subsidy A-G'!H31,'Expenditure &amp; Subsidy A-G'!H37,'Expenditure &amp; Subsidy A-G'!H38,'Expenditure &amp; Subsidy A-G'!H39,'Expenditure &amp; Subsidy A-G'!H40,'Expenditure &amp; Subsidy A-G'!H43,'Expenditure &amp; Subsidy A-G'!H47,'Expenditure &amp; Subsidy A-G'!H48,'Expenditure &amp; Subsidy A-G'!H50,'Expenditure &amp; Subsidy A-G'!H51,'Expenditure &amp; Subsidy A-G'!H53,'Expenditure &amp; Subsidy G-Q'!H7,'Expenditure &amp; Subsidy G-Q'!H8,'Expenditure &amp; Subsidy G-Q'!H10,'Expenditure &amp; Subsidy G-Q'!H12,'Expenditure &amp; Subsidy G-Q'!H16,'Expenditure &amp; Subsidy G-Q'!H17,'Expenditure &amp; Subsidy G-Q'!H21,'Expenditure &amp; Subsidy G-Q'!H22,'Expenditure &amp; Subsidy G-Q'!H25,'Expenditure &amp; Subsidy G-Q'!H29,'Expenditure &amp; Subsidy G-Q'!H30,'Expenditure &amp; Subsidy G-Q'!H34,'Expenditure &amp; Subsidy G-Q'!H36,'Expenditure &amp; Subsidy G-Q'!H37,'Expenditure &amp; Subsidy G-Q'!H38,'Expenditure &amp; Subsidy G-Q'!H39,'Expenditure &amp; Subsidy G-Q'!H40,'Expenditure &amp; Subsidy G-Q'!H41,'Expenditure &amp; Subsidy G-Q'!H42,'Expenditure &amp; Subsidy G-Q'!H46,'Expenditure &amp; Subsidy G-Q'!H48,'Expenditure &amp; Subsidy R-Y'!H13,'Expenditure &amp; Subsidy R-Y'!H18,'Expenditure &amp; Subsidy R-Y'!H19,'Expenditure &amp; Subsidy R-Y'!H21,'Expenditure &amp; Subsidy R-Y'!H22,'Expenditure &amp; Subsidy R-Y'!H23,'Expenditure &amp; Subsidy R-Y'!H25,'Expenditure &amp; Subsidy R-Y'!H26,'Expenditure &amp; Subsidy R-Y'!H27,'Expenditure &amp; Subsidy R-Y'!H28,'Expenditure &amp; Subsidy R-Y'!H30,'Expenditure &amp; Subsidy R-Y'!H31,'Expenditure &amp; Subsidy R-Y'!H37)</f>
        <v>586140.7012962962</v>
      </c>
      <c r="D36" s="117">
        <f>AVERAGE('Expenditure &amp; Subsidy A-G'!E10,'Expenditure &amp; Subsidy A-G'!E14,'Expenditure &amp; Subsidy A-G'!E15,'Expenditure &amp; Subsidy A-G'!E17,'Expenditure &amp; Subsidy A-G'!E18,'Expenditure &amp; Subsidy A-G'!E20,'Expenditure &amp; Subsidy A-G'!E21,'Expenditure &amp; Subsidy A-G'!E22,'Expenditure &amp; Subsidy A-G'!E26,'Expenditure &amp; Subsidy A-G'!E31,'Expenditure &amp; Subsidy A-G'!E37,'Expenditure &amp; Subsidy A-G'!E38,'Expenditure &amp; Subsidy A-G'!E39,'Expenditure &amp; Subsidy A-G'!E40,'Expenditure &amp; Subsidy A-G'!E43,'Expenditure &amp; Subsidy A-G'!E47,'Expenditure &amp; Subsidy A-G'!E48,'Expenditure &amp; Subsidy A-G'!E50,'Expenditure &amp; Subsidy A-G'!E51,'Expenditure &amp; Subsidy A-G'!E53,'Expenditure &amp; Subsidy G-Q'!E7,'Expenditure &amp; Subsidy G-Q'!E8,'Expenditure &amp; Subsidy G-Q'!E10,'Expenditure &amp; Subsidy G-Q'!E12,'Expenditure &amp; Subsidy G-Q'!E16,'Expenditure &amp; Subsidy G-Q'!E17,'Expenditure &amp; Subsidy G-Q'!E21,'Expenditure &amp; Subsidy G-Q'!E22,'Expenditure &amp; Subsidy G-Q'!E25,'Expenditure &amp; Subsidy G-Q'!E29,'Expenditure &amp; Subsidy G-Q'!E30,'Expenditure &amp; Subsidy G-Q'!E34,'Expenditure &amp; Subsidy G-Q'!E36,'Expenditure &amp; Subsidy G-Q'!E37,'Expenditure &amp; Subsidy G-Q'!E38,'Expenditure &amp; Subsidy G-Q'!E39,'Expenditure &amp; Subsidy G-Q'!E40,'Expenditure &amp; Subsidy G-Q'!E41,'Expenditure &amp; Subsidy G-Q'!E42,'Expenditure &amp; Subsidy G-Q'!E46,'Expenditure &amp; Subsidy G-Q'!E48,'Expenditure &amp; Subsidy R-Y'!E13,'Expenditure &amp; Subsidy R-Y'!E18,'Expenditure &amp; Subsidy R-Y'!E19,'Expenditure &amp; Subsidy R-Y'!E21,'Expenditure &amp; Subsidy R-Y'!E22,'Expenditure &amp; Subsidy R-Y'!E23,'Expenditure &amp; Subsidy R-Y'!E25,'Expenditure &amp; Subsidy R-Y'!E26,'Expenditure &amp; Subsidy R-Y'!E27,'Expenditure &amp; Subsidy R-Y'!E28,'Expenditure &amp; Subsidy R-Y'!E30,'Expenditure &amp; Subsidy R-Y'!E31,'Expenditure &amp; Subsidy R-Y'!E37)</f>
        <v>62.7877341320523</v>
      </c>
      <c r="E36" s="112">
        <f>AVERAGE('Voted Expenditure &amp; Subsidy A-G'!C8,'Voted Expenditure &amp; Subsidy A-G'!C12,'Voted Expenditure &amp; Subsidy A-G'!C13,'Voted Expenditure &amp; Subsidy A-G'!C15,'Voted Expenditure &amp; Subsidy A-G'!C16,'Voted Expenditure &amp; Subsidy A-G'!C18,'Voted Expenditure &amp; Subsidy A-G'!C19,'Voted Expenditure &amp; Subsidy A-G'!C20,'Voted Expenditure &amp; Subsidy A-G'!C24,'Voted Expenditure &amp; Subsidy A-G'!C29,'Voted Expenditure &amp; Subsidy A-G'!C35,'Voted Expenditure &amp; Subsidy A-G'!C36,'Voted Expenditure &amp; Subsidy A-G'!C37,'Voted Expenditure &amp; Subsidy A-G'!C38,'Voted Expenditure &amp; Subsidy A-G'!C41,'Voted Expenditure &amp; Subsidy A-G'!C45,'Voted Expenditure &amp; Subsidy A-G'!C46,'Voted Expenditure &amp; Subsidy A-G'!C48,'Voted Expenditure &amp; Subsidy A-G'!C49,'Voted Expenditure &amp; Subsidy A-G'!C51,'Voted Expenditure &amp; Subsidy G-Q'!C6,'Voted Expenditure &amp; Subsidy G-Q'!C7,'Voted Expenditure &amp; Subsidy G-Q'!C9,'Voted Expenditure &amp; Subsidy G-Q'!C11,'Voted Expenditure &amp; Subsidy G-Q'!C15,'Voted Expenditure &amp; Subsidy G-Q'!C16,'Voted Expenditure &amp; Subsidy G-Q'!C20,'Voted Expenditure &amp; Subsidy G-Q'!C21,'Voted Expenditure &amp; Subsidy G-Q'!C24,'Voted Expenditure &amp; Subsidy G-Q'!C28,'Voted Expenditure &amp; Subsidy G-Q'!C29,'Voted Expenditure &amp; Subsidy G-Q'!C33,'Voted Expenditure &amp; Subsidy G-Q'!C35,'Voted Expenditure &amp; Subsidy G-Q'!C36,'Voted Expenditure &amp; Subsidy G-Q'!C37,'Voted Expenditure &amp; Subsidy G-Q'!C38,'Voted Expenditure &amp; Subsidy G-Q'!C39,'Voted Expenditure &amp; Subsidy G-Q'!C40,'Voted Expenditure &amp; Subsidy G-Q'!C41,'Voted Expenditure &amp; Subsidy G-Q'!C45,'Voted Expenditure &amp; Subsidy G-Q'!C47,'Voted Expenditure &amp; Subsidy R-Y'!C13,'Voted Expenditure &amp; Subsidy R-Y'!C18,'Voted Expenditure &amp; Subsidy R-Y'!C19,'Voted Expenditure &amp; Subsidy R-Y'!C21,'Voted Expenditure &amp; Subsidy R-Y'!C22,'Voted Expenditure &amp; Subsidy R-Y'!C23,'Voted Expenditure &amp; Subsidy R-Y'!C25,'Voted Expenditure &amp; Subsidy R-Y'!C26,'Voted Expenditure &amp; Subsidy R-Y'!C27,'Voted Expenditure &amp; Subsidy R-Y'!C28,'Voted Expenditure &amp; Subsidy R-Y'!C30,'Voted Expenditure &amp; Subsidy R-Y'!C31,'Voted Expenditure &amp; Subsidy R-Y'!C37)</f>
        <v>600326.71907407406</v>
      </c>
      <c r="F36" s="118">
        <f>AVERAGE('Voted Expenditure &amp; Subsidy A-G'!E8,'Voted Expenditure &amp; Subsidy A-G'!E12,'Voted Expenditure &amp; Subsidy A-G'!E13,'Voted Expenditure &amp; Subsidy A-G'!E15,'Voted Expenditure &amp; Subsidy A-G'!E16,'Voted Expenditure &amp; Subsidy A-G'!E18,'Voted Expenditure &amp; Subsidy A-G'!E19,'Voted Expenditure &amp; Subsidy A-G'!E20,'Voted Expenditure &amp; Subsidy A-G'!E24,'Voted Expenditure &amp; Subsidy A-G'!E29,'Voted Expenditure &amp; Subsidy A-G'!E35,'Voted Expenditure &amp; Subsidy A-G'!E36,'Voted Expenditure &amp; Subsidy A-G'!E37,'Voted Expenditure &amp; Subsidy A-G'!E38,'Voted Expenditure &amp; Subsidy A-G'!E41,'Voted Expenditure &amp; Subsidy A-G'!E45,'Voted Expenditure &amp; Subsidy A-G'!E46,'Voted Expenditure &amp; Subsidy A-G'!E48,'Voted Expenditure &amp; Subsidy A-G'!E49,'Voted Expenditure &amp; Subsidy A-G'!E51,'Voted Expenditure &amp; Subsidy G-Q'!E6,'Voted Expenditure &amp; Subsidy G-Q'!E7,'Voted Expenditure &amp; Subsidy G-Q'!E9,'Voted Expenditure &amp; Subsidy G-Q'!E11,'Voted Expenditure &amp; Subsidy G-Q'!E15,'Voted Expenditure &amp; Subsidy G-Q'!E16,'Voted Expenditure &amp; Subsidy G-Q'!E20,'Voted Expenditure &amp; Subsidy G-Q'!E21,'Voted Expenditure &amp; Subsidy G-Q'!E24,'Voted Expenditure &amp; Subsidy G-Q'!E28,'Voted Expenditure &amp; Subsidy G-Q'!E29,'Voted Expenditure &amp; Subsidy G-Q'!E33,'Voted Expenditure &amp; Subsidy G-Q'!E35,'Voted Expenditure &amp; Subsidy G-Q'!E36,'Voted Expenditure &amp; Subsidy G-Q'!E37,'Voted Expenditure &amp; Subsidy G-Q'!E38,'Voted Expenditure &amp; Subsidy G-Q'!E39,'Voted Expenditure &amp; Subsidy G-Q'!E40,'Voted Expenditure &amp; Subsidy G-Q'!E41,'Voted Expenditure &amp; Subsidy G-Q'!E45,'Voted Expenditure &amp; Subsidy G-Q'!E47,'Voted Expenditure &amp; Subsidy R-Y'!E13,'Voted Expenditure &amp; Subsidy R-Y'!E18,'Voted Expenditure &amp; Subsidy R-Y'!E19,'Voted Expenditure &amp; Subsidy R-Y'!E21,'Voted Expenditure &amp; Subsidy R-Y'!E22,'Voted Expenditure &amp; Subsidy R-Y'!E23,'Voted Expenditure &amp; Subsidy R-Y'!E25,'Voted Expenditure &amp; Subsidy R-Y'!E26,'Voted Expenditure &amp; Subsidy R-Y'!E27,'Voted Expenditure &amp; Subsidy R-Y'!E28,'Voted Expenditure &amp; Subsidy R-Y'!E30,'Voted Expenditure &amp; Subsidy R-Y'!E31,'Voted Expenditure &amp; Subsidy R-Y'!E37)</f>
        <v>80.973272727159113</v>
      </c>
      <c r="G36" s="112">
        <f>AVERAGE('Voted Expenditure &amp; Subsidy A-G'!H8,'Voted Expenditure &amp; Subsidy A-G'!H12,'Voted Expenditure &amp; Subsidy A-G'!H13,'Voted Expenditure &amp; Subsidy A-G'!H15,'Voted Expenditure &amp; Subsidy A-G'!H16,'Voted Expenditure &amp; Subsidy A-G'!H18,'Voted Expenditure &amp; Subsidy A-G'!H19,'Voted Expenditure &amp; Subsidy A-G'!H20,'Voted Expenditure &amp; Subsidy A-G'!H24,'Voted Expenditure &amp; Subsidy A-G'!H29,'Voted Expenditure &amp; Subsidy A-G'!H35,'Voted Expenditure &amp; Subsidy A-G'!H36,'Voted Expenditure &amp; Subsidy A-G'!H37,'Voted Expenditure &amp; Subsidy A-G'!H38,'Voted Expenditure &amp; Subsidy A-G'!H41,'Voted Expenditure &amp; Subsidy A-G'!H45,'Voted Expenditure &amp; Subsidy A-G'!H46,'Voted Expenditure &amp; Subsidy A-G'!H48,'Voted Expenditure &amp; Subsidy A-G'!H49,'Voted Expenditure &amp; Subsidy A-G'!H51,'Voted Expenditure &amp; Subsidy G-Q'!H6,'Voted Expenditure &amp; Subsidy G-Q'!H7,'Voted Expenditure &amp; Subsidy G-Q'!H9,'Voted Expenditure &amp; Subsidy G-Q'!H11,'Voted Expenditure &amp; Subsidy G-Q'!H15,'Voted Expenditure &amp; Subsidy G-Q'!H16,'Voted Expenditure &amp; Subsidy G-Q'!H20,'Voted Expenditure &amp; Subsidy G-Q'!H21,'Voted Expenditure &amp; Subsidy G-Q'!H24,'Voted Expenditure &amp; Subsidy G-Q'!H28,'Voted Expenditure &amp; Subsidy G-Q'!H29,'Voted Expenditure &amp; Subsidy G-Q'!H33,'Voted Expenditure &amp; Subsidy G-Q'!H35,'Voted Expenditure &amp; Subsidy G-Q'!H36,'Voted Expenditure &amp; Subsidy G-Q'!H37,'Voted Expenditure &amp; Subsidy G-Q'!H38,'Voted Expenditure &amp; Subsidy G-Q'!H39,'Voted Expenditure &amp; Subsidy G-Q'!H40,'Voted Expenditure &amp; Subsidy G-Q'!H41,'Voted Expenditure &amp; Subsidy G-Q'!H45,'Voted Expenditure &amp; Subsidy G-Q'!H47,'Voted Expenditure &amp; Subsidy R-Y'!H13,'Voted Expenditure &amp; Subsidy R-Y'!H18,'Voted Expenditure &amp; Subsidy R-Y'!H19,'Voted Expenditure &amp; Subsidy R-Y'!H21,'Voted Expenditure &amp; Subsidy R-Y'!H22,'Voted Expenditure &amp; Subsidy R-Y'!H23,'Voted Expenditure &amp; Subsidy R-Y'!H25,'Voted Expenditure &amp; Subsidy R-Y'!H26,'Voted Expenditure &amp; Subsidy R-Y'!H27,'Voted Expenditure &amp; Subsidy R-Y'!H28,'Voted Expenditure &amp; Subsidy R-Y'!H30,'Voted Expenditure &amp; Subsidy R-Y'!H31,'Voted Expenditure &amp; Subsidy R-Y'!H37)</f>
        <v>85609.056481481501</v>
      </c>
    </row>
    <row r="37" spans="1:7">
      <c r="A37" s="17" t="s">
        <v>171</v>
      </c>
      <c r="B37" s="113">
        <f>MEDIAN('Expenditure &amp; Subsidy A-G'!C10,'Expenditure &amp; Subsidy A-G'!C14,'Expenditure &amp; Subsidy A-G'!C15,'Expenditure &amp; Subsidy A-G'!C17,'Expenditure &amp; Subsidy A-G'!C18,'Expenditure &amp; Subsidy A-G'!C20,'Expenditure &amp; Subsidy A-G'!C21,'Expenditure &amp; Subsidy A-G'!C22,'Expenditure &amp; Subsidy A-G'!C26,'Expenditure &amp; Subsidy A-G'!C31,'Expenditure &amp; Subsidy A-G'!C37,'Expenditure &amp; Subsidy A-G'!C38,'Expenditure &amp; Subsidy A-G'!C39,'Expenditure &amp; Subsidy A-G'!C40,'Expenditure &amp; Subsidy A-G'!C43,'Expenditure &amp; Subsidy A-G'!C47,'Expenditure &amp; Subsidy A-G'!C48,'Expenditure &amp; Subsidy A-G'!C50,'Expenditure &amp; Subsidy A-G'!C51,'Expenditure &amp; Subsidy A-G'!C53,'Expenditure &amp; Subsidy G-Q'!C7,'Expenditure &amp; Subsidy G-Q'!C8,'Expenditure &amp; Subsidy G-Q'!C10,'Expenditure &amp; Subsidy G-Q'!C12,'Expenditure &amp; Subsidy G-Q'!C16,'Expenditure &amp; Subsidy G-Q'!C17,'Expenditure &amp; Subsidy G-Q'!C21,'Expenditure &amp; Subsidy G-Q'!C22,'Expenditure &amp; Subsidy G-Q'!C25,'Expenditure &amp; Subsidy G-Q'!C29,'Expenditure &amp; Subsidy G-Q'!C30,'Expenditure &amp; Subsidy G-Q'!C34,'Expenditure &amp; Subsidy G-Q'!C36,'Expenditure &amp; Subsidy G-Q'!C37,'Expenditure &amp; Subsidy G-Q'!C38,'Expenditure &amp; Subsidy G-Q'!C39,'Expenditure &amp; Subsidy G-Q'!C40,'Expenditure &amp; Subsidy G-Q'!C41,'Expenditure &amp; Subsidy G-Q'!C42,'Expenditure &amp; Subsidy G-Q'!C46,'Expenditure &amp; Subsidy G-Q'!C48,'Expenditure &amp; Subsidy R-Y'!C13,'Expenditure &amp; Subsidy R-Y'!C18,'Expenditure &amp; Subsidy R-Y'!C19,'Expenditure &amp; Subsidy R-Y'!C21,'Expenditure &amp; Subsidy R-Y'!C22,'Expenditure &amp; Subsidy R-Y'!C23,'Expenditure &amp; Subsidy R-Y'!C25,'Expenditure &amp; Subsidy R-Y'!C26,'Expenditure &amp; Subsidy R-Y'!C27,'Expenditure &amp; Subsidy R-Y'!C28,'Expenditure &amp; Subsidy R-Y'!C30,'Expenditure &amp; Subsidy R-Y'!C31,'Expenditure &amp; Subsidy R-Y'!C37)</f>
        <v>7628</v>
      </c>
      <c r="C37" s="113">
        <f>MEDIAN('Expenditure &amp; Subsidy A-G'!H10,'Expenditure &amp; Subsidy A-G'!H14,'Expenditure &amp; Subsidy A-G'!H15,'Expenditure &amp; Subsidy A-G'!H17,'Expenditure &amp; Subsidy A-G'!H18,'Expenditure &amp; Subsidy A-G'!H20,'Expenditure &amp; Subsidy A-G'!H21,'Expenditure &amp; Subsidy A-G'!H22,'Expenditure &amp; Subsidy A-G'!H26,'Expenditure &amp; Subsidy A-G'!H31,'Expenditure &amp; Subsidy A-G'!H37,'Expenditure &amp; Subsidy A-G'!H38,'Expenditure &amp; Subsidy A-G'!H39,'Expenditure &amp; Subsidy A-G'!H40,'Expenditure &amp; Subsidy A-G'!H43,'Expenditure &amp; Subsidy A-G'!H47,'Expenditure &amp; Subsidy A-G'!H48,'Expenditure &amp; Subsidy A-G'!H50,'Expenditure &amp; Subsidy A-G'!H51,'Expenditure &amp; Subsidy A-G'!H53,'Expenditure &amp; Subsidy G-Q'!H7,'Expenditure &amp; Subsidy G-Q'!H8,'Expenditure &amp; Subsidy G-Q'!H10,'Expenditure &amp; Subsidy G-Q'!H12,'Expenditure &amp; Subsidy G-Q'!H16,'Expenditure &amp; Subsidy G-Q'!H17,'Expenditure &amp; Subsidy G-Q'!H21,'Expenditure &amp; Subsidy G-Q'!H22,'Expenditure &amp; Subsidy G-Q'!H25,'Expenditure &amp; Subsidy G-Q'!H29,'Expenditure &amp; Subsidy G-Q'!H30,'Expenditure &amp; Subsidy G-Q'!H34,'Expenditure &amp; Subsidy G-Q'!H36,'Expenditure &amp; Subsidy G-Q'!H37,'Expenditure &amp; Subsidy G-Q'!H38,'Expenditure &amp; Subsidy G-Q'!H39,'Expenditure &amp; Subsidy G-Q'!H40,'Expenditure &amp; Subsidy G-Q'!H41,'Expenditure &amp; Subsidy G-Q'!H42,'Expenditure &amp; Subsidy G-Q'!H46,'Expenditure &amp; Subsidy G-Q'!H48,'Expenditure &amp; Subsidy R-Y'!H13,'Expenditure &amp; Subsidy R-Y'!H18,'Expenditure &amp; Subsidy R-Y'!H19,'Expenditure &amp; Subsidy R-Y'!H21,'Expenditure &amp; Subsidy R-Y'!H22,'Expenditure &amp; Subsidy R-Y'!H23,'Expenditure &amp; Subsidy R-Y'!H25,'Expenditure &amp; Subsidy R-Y'!H26,'Expenditure &amp; Subsidy R-Y'!H27,'Expenditure &amp; Subsidy R-Y'!H28,'Expenditure &amp; Subsidy R-Y'!H30,'Expenditure &amp; Subsidy R-Y'!H31,'Expenditure &amp; Subsidy R-Y'!H37)</f>
        <v>459686</v>
      </c>
      <c r="D37" s="117">
        <f>MEDIAN('Expenditure &amp; Subsidy A-G'!E10,'Expenditure &amp; Subsidy A-G'!E14,'Expenditure &amp; Subsidy A-G'!E15,'Expenditure &amp; Subsidy A-G'!E17,'Expenditure &amp; Subsidy A-G'!E18,'Expenditure &amp; Subsidy A-G'!E20,'Expenditure &amp; Subsidy A-G'!E21,'Expenditure &amp; Subsidy A-G'!E22,'Expenditure &amp; Subsidy A-G'!E26,'Expenditure &amp; Subsidy A-G'!E31,'Expenditure &amp; Subsidy A-G'!E37,'Expenditure &amp; Subsidy A-G'!E38,'Expenditure &amp; Subsidy A-G'!E39,'Expenditure &amp; Subsidy A-G'!E40,'Expenditure &amp; Subsidy A-G'!E43,'Expenditure &amp; Subsidy A-G'!E47,'Expenditure &amp; Subsidy A-G'!E48,'Expenditure &amp; Subsidy A-G'!E50,'Expenditure &amp; Subsidy A-G'!E51,'Expenditure &amp; Subsidy A-G'!E53,'Expenditure &amp; Subsidy G-Q'!E7,'Expenditure &amp; Subsidy G-Q'!E8,'Expenditure &amp; Subsidy G-Q'!E10,'Expenditure &amp; Subsidy G-Q'!E12,'Expenditure &amp; Subsidy G-Q'!E16,'Expenditure &amp; Subsidy G-Q'!E17,'Expenditure &amp; Subsidy G-Q'!E21,'Expenditure &amp; Subsidy G-Q'!E22,'Expenditure &amp; Subsidy G-Q'!E25,'Expenditure &amp; Subsidy G-Q'!E29,'Expenditure &amp; Subsidy G-Q'!E30,'Expenditure &amp; Subsidy G-Q'!E34,'Expenditure &amp; Subsidy G-Q'!E36,'Expenditure &amp; Subsidy G-Q'!E37,'Expenditure &amp; Subsidy G-Q'!E38,'Expenditure &amp; Subsidy G-Q'!E39,'Expenditure &amp; Subsidy G-Q'!E40,'Expenditure &amp; Subsidy G-Q'!E41,'Expenditure &amp; Subsidy G-Q'!E42,'Expenditure &amp; Subsidy G-Q'!E46,'Expenditure &amp; Subsidy G-Q'!E48,'Expenditure &amp; Subsidy R-Y'!E13,'Expenditure &amp; Subsidy R-Y'!E18,'Expenditure &amp; Subsidy R-Y'!E19,'Expenditure &amp; Subsidy R-Y'!E21,'Expenditure &amp; Subsidy R-Y'!E22,'Expenditure &amp; Subsidy R-Y'!E23,'Expenditure &amp; Subsidy R-Y'!E25,'Expenditure &amp; Subsidy R-Y'!E26,'Expenditure &amp; Subsidy R-Y'!E27,'Expenditure &amp; Subsidy R-Y'!E28,'Expenditure &amp; Subsidy R-Y'!E30,'Expenditure &amp; Subsidy R-Y'!E31,'Expenditure &amp; Subsidy R-Y'!E37)</f>
        <v>59.879798591929777</v>
      </c>
      <c r="E37" s="112">
        <f>MEDIAN('Voted Expenditure &amp; Subsidy A-G'!C8,'Voted Expenditure &amp; Subsidy A-G'!C12,'Voted Expenditure &amp; Subsidy A-G'!C13,'Voted Expenditure &amp; Subsidy A-G'!C15,'Voted Expenditure &amp; Subsidy A-G'!C16,'Voted Expenditure &amp; Subsidy A-G'!C18,'Voted Expenditure &amp; Subsidy A-G'!C19,'Voted Expenditure &amp; Subsidy A-G'!C20,'Voted Expenditure &amp; Subsidy A-G'!C24,'Voted Expenditure &amp; Subsidy A-G'!C29,'Voted Expenditure &amp; Subsidy A-G'!C35,'Voted Expenditure &amp; Subsidy A-G'!C36,'Voted Expenditure &amp; Subsidy A-G'!C37,'Voted Expenditure &amp; Subsidy A-G'!C38,'Voted Expenditure &amp; Subsidy A-G'!C41,'Voted Expenditure &amp; Subsidy A-G'!C45,'Voted Expenditure &amp; Subsidy A-G'!C46,'Voted Expenditure &amp; Subsidy A-G'!C48,'Voted Expenditure &amp; Subsidy A-G'!C49,'Voted Expenditure &amp; Subsidy A-G'!C51,'Voted Expenditure &amp; Subsidy G-Q'!C6,'Voted Expenditure &amp; Subsidy G-Q'!C7,'Voted Expenditure &amp; Subsidy G-Q'!C9,'Voted Expenditure &amp; Subsidy G-Q'!C11,'Voted Expenditure &amp; Subsidy G-Q'!C15,'Voted Expenditure &amp; Subsidy G-Q'!C16,'Voted Expenditure &amp; Subsidy G-Q'!C20,'Voted Expenditure &amp; Subsidy G-Q'!C21,'Voted Expenditure &amp; Subsidy G-Q'!C24,'Voted Expenditure &amp; Subsidy G-Q'!C28,'Voted Expenditure &amp; Subsidy G-Q'!C29,'Voted Expenditure &amp; Subsidy G-Q'!C33,'Voted Expenditure &amp; Subsidy G-Q'!C35,'Voted Expenditure &amp; Subsidy G-Q'!C36,'Voted Expenditure &amp; Subsidy G-Q'!C37,'Voted Expenditure &amp; Subsidy G-Q'!C38,'Voted Expenditure &amp; Subsidy G-Q'!C39,'Voted Expenditure &amp; Subsidy G-Q'!C40,'Voted Expenditure &amp; Subsidy G-Q'!C41,'Voted Expenditure &amp; Subsidy G-Q'!C45,'Voted Expenditure &amp; Subsidy G-Q'!C47,'Voted Expenditure &amp; Subsidy R-Y'!C13,'Voted Expenditure &amp; Subsidy R-Y'!C18,'Voted Expenditure &amp; Subsidy R-Y'!C19,'Voted Expenditure &amp; Subsidy R-Y'!C21,'Voted Expenditure &amp; Subsidy R-Y'!C22,'Voted Expenditure &amp; Subsidy R-Y'!C23,'Voted Expenditure &amp; Subsidy R-Y'!C25,'Voted Expenditure &amp; Subsidy R-Y'!C26,'Voted Expenditure &amp; Subsidy R-Y'!C27,'Voted Expenditure &amp; Subsidy R-Y'!C28,'Voted Expenditure &amp; Subsidy R-Y'!C30,'Voted Expenditure &amp; Subsidy R-Y'!C31,'Voted Expenditure &amp; Subsidy R-Y'!C37)</f>
        <v>449028</v>
      </c>
      <c r="F37" s="118">
        <f>MEDIAN('Voted Expenditure &amp; Subsidy A-G'!E8,'Voted Expenditure &amp; Subsidy A-G'!E12,'Voted Expenditure &amp; Subsidy A-G'!E13,'Voted Expenditure &amp; Subsidy A-G'!E15,'Voted Expenditure &amp; Subsidy A-G'!E16,'Voted Expenditure &amp; Subsidy A-G'!E18,'Voted Expenditure &amp; Subsidy A-G'!E19,'Voted Expenditure &amp; Subsidy A-G'!E20,'Voted Expenditure &amp; Subsidy A-G'!E24,'Voted Expenditure &amp; Subsidy A-G'!E29,'Voted Expenditure &amp; Subsidy A-G'!E35,'Voted Expenditure &amp; Subsidy A-G'!E36,'Voted Expenditure &amp; Subsidy A-G'!E37,'Voted Expenditure &amp; Subsidy A-G'!E38,'Voted Expenditure &amp; Subsidy A-G'!E41,'Voted Expenditure &amp; Subsidy A-G'!E45,'Voted Expenditure &amp; Subsidy A-G'!E46,'Voted Expenditure &amp; Subsidy A-G'!E48,'Voted Expenditure &amp; Subsidy A-G'!E49,'Voted Expenditure &amp; Subsidy A-G'!E51,'Voted Expenditure &amp; Subsidy G-Q'!E6,'Voted Expenditure &amp; Subsidy G-Q'!E7,'Voted Expenditure &amp; Subsidy G-Q'!E9,'Voted Expenditure &amp; Subsidy G-Q'!E11,'Voted Expenditure &amp; Subsidy G-Q'!E15,'Voted Expenditure &amp; Subsidy G-Q'!E16,'Voted Expenditure &amp; Subsidy G-Q'!E20,'Voted Expenditure &amp; Subsidy G-Q'!E21,'Voted Expenditure &amp; Subsidy G-Q'!E24,'Voted Expenditure &amp; Subsidy G-Q'!E28,'Voted Expenditure &amp; Subsidy G-Q'!E29,'Voted Expenditure &amp; Subsidy G-Q'!E33,'Voted Expenditure &amp; Subsidy G-Q'!E35,'Voted Expenditure &amp; Subsidy G-Q'!E36,'Voted Expenditure &amp; Subsidy G-Q'!E37,'Voted Expenditure &amp; Subsidy G-Q'!E38,'Voted Expenditure &amp; Subsidy G-Q'!E39,'Voted Expenditure &amp; Subsidy G-Q'!E40,'Voted Expenditure &amp; Subsidy G-Q'!E41,'Voted Expenditure &amp; Subsidy G-Q'!E45,'Voted Expenditure &amp; Subsidy G-Q'!E47,'Voted Expenditure &amp; Subsidy R-Y'!E13,'Voted Expenditure &amp; Subsidy R-Y'!E18,'Voted Expenditure &amp; Subsidy R-Y'!E19,'Voted Expenditure &amp; Subsidy R-Y'!E21,'Voted Expenditure &amp; Subsidy R-Y'!E22,'Voted Expenditure &amp; Subsidy R-Y'!E23,'Voted Expenditure &amp; Subsidy R-Y'!E25,'Voted Expenditure &amp; Subsidy R-Y'!E26,'Voted Expenditure &amp; Subsidy R-Y'!E27,'Voted Expenditure &amp; Subsidy R-Y'!E28,'Voted Expenditure &amp; Subsidy R-Y'!E30,'Voted Expenditure &amp; Subsidy R-Y'!E31,'Voted Expenditure &amp; Subsidy R-Y'!E37)</f>
        <v>64.705899993543056</v>
      </c>
      <c r="G37" s="112">
        <f>MEDIAN('Voted Expenditure &amp; Subsidy A-G'!H8,'Voted Expenditure &amp; Subsidy A-G'!H12,'Voted Expenditure &amp; Subsidy A-G'!H13,'Voted Expenditure &amp; Subsidy A-G'!H15,'Voted Expenditure &amp; Subsidy A-G'!H16,'Voted Expenditure &amp; Subsidy A-G'!H18,'Voted Expenditure &amp; Subsidy A-G'!H19,'Voted Expenditure &amp; Subsidy A-G'!H20,'Voted Expenditure &amp; Subsidy A-G'!H24,'Voted Expenditure &amp; Subsidy A-G'!H29,'Voted Expenditure &amp; Subsidy A-G'!H35,'Voted Expenditure &amp; Subsidy A-G'!H36,'Voted Expenditure &amp; Subsidy A-G'!H37,'Voted Expenditure &amp; Subsidy A-G'!H38,'Voted Expenditure &amp; Subsidy A-G'!H41,'Voted Expenditure &amp; Subsidy A-G'!H45,'Voted Expenditure &amp; Subsidy A-G'!H46,'Voted Expenditure &amp; Subsidy A-G'!H48,'Voted Expenditure &amp; Subsidy A-G'!H49,'Voted Expenditure &amp; Subsidy A-G'!H51,'Voted Expenditure &amp; Subsidy G-Q'!H6,'Voted Expenditure &amp; Subsidy G-Q'!H7,'Voted Expenditure &amp; Subsidy G-Q'!H9,'Voted Expenditure &amp; Subsidy G-Q'!H11,'Voted Expenditure &amp; Subsidy G-Q'!H15,'Voted Expenditure &amp; Subsidy G-Q'!H16,'Voted Expenditure &amp; Subsidy G-Q'!H20,'Voted Expenditure &amp; Subsidy G-Q'!H21,'Voted Expenditure &amp; Subsidy G-Q'!H24,'Voted Expenditure &amp; Subsidy G-Q'!H28,'Voted Expenditure &amp; Subsidy G-Q'!H29,'Voted Expenditure &amp; Subsidy G-Q'!H33,'Voted Expenditure &amp; Subsidy G-Q'!H35,'Voted Expenditure &amp; Subsidy G-Q'!H36,'Voted Expenditure &amp; Subsidy G-Q'!H37,'Voted Expenditure &amp; Subsidy G-Q'!H38,'Voted Expenditure &amp; Subsidy G-Q'!H39,'Voted Expenditure &amp; Subsidy G-Q'!H40,'Voted Expenditure &amp; Subsidy G-Q'!H41,'Voted Expenditure &amp; Subsidy G-Q'!H45,'Voted Expenditure &amp; Subsidy G-Q'!H47,'Voted Expenditure &amp; Subsidy R-Y'!H13,'Voted Expenditure &amp; Subsidy R-Y'!H18,'Voted Expenditure &amp; Subsidy R-Y'!H19,'Voted Expenditure &amp; Subsidy R-Y'!H21,'Voted Expenditure &amp; Subsidy R-Y'!H22,'Voted Expenditure &amp; Subsidy R-Y'!H23,'Voted Expenditure &amp; Subsidy R-Y'!H25,'Voted Expenditure &amp; Subsidy R-Y'!H26,'Voted Expenditure &amp; Subsidy R-Y'!H27,'Voted Expenditure &amp; Subsidy R-Y'!H28,'Voted Expenditure &amp; Subsidy R-Y'!H30,'Voted Expenditure &amp; Subsidy R-Y'!H31,'Voted Expenditure &amp; Subsidy R-Y'!H37)</f>
        <v>82082.5</v>
      </c>
    </row>
    <row r="38" spans="1:7">
      <c r="A38" s="17" t="s">
        <v>172</v>
      </c>
      <c r="B38" s="113">
        <f>MAX('Expenditure &amp; Subsidy A-G'!C10,'Expenditure &amp; Subsidy A-G'!C14,'Expenditure &amp; Subsidy A-G'!C15,'Expenditure &amp; Subsidy A-G'!C17,'Expenditure &amp; Subsidy A-G'!C18,'Expenditure &amp; Subsidy A-G'!C20,'Expenditure &amp; Subsidy A-G'!C21,'Expenditure &amp; Subsidy A-G'!C22,'Expenditure &amp; Subsidy A-G'!C26,'Expenditure &amp; Subsidy A-G'!C31,'Expenditure &amp; Subsidy A-G'!C37,'Expenditure &amp; Subsidy A-G'!C38,'Expenditure &amp; Subsidy A-G'!C39,'Expenditure &amp; Subsidy A-G'!C40,'Expenditure &amp; Subsidy A-G'!C43,'Expenditure &amp; Subsidy A-G'!C47,'Expenditure &amp; Subsidy A-G'!C48,'Expenditure &amp; Subsidy A-G'!C50,'Expenditure &amp; Subsidy A-G'!C51,'Expenditure &amp; Subsidy A-G'!C53,'Expenditure &amp; Subsidy G-Q'!C7,'Expenditure &amp; Subsidy G-Q'!C8,'Expenditure &amp; Subsidy G-Q'!C10,'Expenditure &amp; Subsidy G-Q'!C12,'Expenditure &amp; Subsidy G-Q'!C16,'Expenditure &amp; Subsidy G-Q'!C17,'Expenditure &amp; Subsidy G-Q'!C21,'Expenditure &amp; Subsidy G-Q'!C22,'Expenditure &amp; Subsidy G-Q'!C25,'Expenditure &amp; Subsidy G-Q'!C29,'Expenditure &amp; Subsidy G-Q'!C30,'Expenditure &amp; Subsidy G-Q'!C34,'Expenditure &amp; Subsidy G-Q'!C36,'Expenditure &amp; Subsidy G-Q'!C37,'Expenditure &amp; Subsidy G-Q'!C38,'Expenditure &amp; Subsidy G-Q'!C39,'Expenditure &amp; Subsidy G-Q'!C40,'Expenditure &amp; Subsidy G-Q'!C41,'Expenditure &amp; Subsidy G-Q'!C42,'Expenditure &amp; Subsidy G-Q'!C46,'Expenditure &amp; Subsidy G-Q'!C48,'Expenditure &amp; Subsidy R-Y'!C13,'Expenditure &amp; Subsidy R-Y'!C18,'Expenditure &amp; Subsidy R-Y'!C19,'Expenditure &amp; Subsidy R-Y'!C21,'Expenditure &amp; Subsidy R-Y'!C22,'Expenditure &amp; Subsidy R-Y'!C23,'Expenditure &amp; Subsidy R-Y'!C25,'Expenditure &amp; Subsidy R-Y'!C26,'Expenditure &amp; Subsidy R-Y'!C27,'Expenditure &amp; Subsidy R-Y'!C28,'Expenditure &amp; Subsidy R-Y'!C30,'Expenditure &amp; Subsidy R-Y'!C31,'Expenditure &amp; Subsidy R-Y'!C37)</f>
        <v>19911</v>
      </c>
      <c r="C38" s="113">
        <f>MAX('Expenditure &amp; Subsidy A-G'!H10,'Expenditure &amp; Subsidy A-G'!H14,'Expenditure &amp; Subsidy A-G'!H15,'Expenditure &amp; Subsidy A-G'!H17,'Expenditure &amp; Subsidy A-G'!H18,'Expenditure &amp; Subsidy A-G'!H20,'Expenditure &amp; Subsidy A-G'!H21,'Expenditure &amp; Subsidy A-G'!H22,'Expenditure &amp; Subsidy A-G'!H26,'Expenditure &amp; Subsidy A-G'!H31,'Expenditure &amp; Subsidy A-G'!H37,'Expenditure &amp; Subsidy A-G'!H38,'Expenditure &amp; Subsidy A-G'!H39,'Expenditure &amp; Subsidy A-G'!H40,'Expenditure &amp; Subsidy A-G'!H43,'Expenditure &amp; Subsidy A-G'!H47,'Expenditure &amp; Subsidy A-G'!H48,'Expenditure &amp; Subsidy A-G'!H50,'Expenditure &amp; Subsidy A-G'!H51,'Expenditure &amp; Subsidy A-G'!H53,'Expenditure &amp; Subsidy G-Q'!H7,'Expenditure &amp; Subsidy G-Q'!H8,'Expenditure &amp; Subsidy G-Q'!H10,'Expenditure &amp; Subsidy G-Q'!H12,'Expenditure &amp; Subsidy G-Q'!H16,'Expenditure &amp; Subsidy G-Q'!H17,'Expenditure &amp; Subsidy G-Q'!H21,'Expenditure &amp; Subsidy G-Q'!H22,'Expenditure &amp; Subsidy G-Q'!H25,'Expenditure &amp; Subsidy G-Q'!H29,'Expenditure &amp; Subsidy G-Q'!H30,'Expenditure &amp; Subsidy G-Q'!H34,'Expenditure &amp; Subsidy G-Q'!H36,'Expenditure &amp; Subsidy G-Q'!H37,'Expenditure &amp; Subsidy G-Q'!H38,'Expenditure &amp; Subsidy G-Q'!H39,'Expenditure &amp; Subsidy G-Q'!H40,'Expenditure &amp; Subsidy G-Q'!H41,'Expenditure &amp; Subsidy G-Q'!H42,'Expenditure &amp; Subsidy G-Q'!H46,'Expenditure &amp; Subsidy G-Q'!H48,'Expenditure &amp; Subsidy R-Y'!H13,'Expenditure &amp; Subsidy R-Y'!H18,'Expenditure &amp; Subsidy R-Y'!H19,'Expenditure &amp; Subsidy R-Y'!H21,'Expenditure &amp; Subsidy R-Y'!H22,'Expenditure &amp; Subsidy R-Y'!H23,'Expenditure &amp; Subsidy R-Y'!H25,'Expenditure &amp; Subsidy R-Y'!H26,'Expenditure &amp; Subsidy R-Y'!H27,'Expenditure &amp; Subsidy R-Y'!H28,'Expenditure &amp; Subsidy R-Y'!H30,'Expenditure &amp; Subsidy R-Y'!H31,'Expenditure &amp; Subsidy R-Y'!H37)</f>
        <v>3493912.3899999997</v>
      </c>
      <c r="D38" s="117">
        <f>MAX('Expenditure &amp; Subsidy A-G'!E10,'Expenditure &amp; Subsidy A-G'!E14,'Expenditure &amp; Subsidy A-G'!E15,'Expenditure &amp; Subsidy A-G'!E17,'Expenditure &amp; Subsidy A-G'!E18,'Expenditure &amp; Subsidy A-G'!E20,'Expenditure &amp; Subsidy A-G'!E21,'Expenditure &amp; Subsidy A-G'!E22,'Expenditure &amp; Subsidy A-G'!E26,'Expenditure &amp; Subsidy A-G'!E31,'Expenditure &amp; Subsidy A-G'!E37,'Expenditure &amp; Subsidy A-G'!E38,'Expenditure &amp; Subsidy A-G'!E39,'Expenditure &amp; Subsidy A-G'!E40,'Expenditure &amp; Subsidy A-G'!E43,'Expenditure &amp; Subsidy A-G'!E47,'Expenditure &amp; Subsidy A-G'!E48,'Expenditure &amp; Subsidy A-G'!E50,'Expenditure &amp; Subsidy A-G'!E51,'Expenditure &amp; Subsidy A-G'!E53,'Expenditure &amp; Subsidy G-Q'!E7,'Expenditure &amp; Subsidy G-Q'!E8,'Expenditure &amp; Subsidy G-Q'!E10,'Expenditure &amp; Subsidy G-Q'!E12,'Expenditure &amp; Subsidy G-Q'!E16,'Expenditure &amp; Subsidy G-Q'!E17,'Expenditure &amp; Subsidy G-Q'!E21,'Expenditure &amp; Subsidy G-Q'!E22,'Expenditure &amp; Subsidy G-Q'!E25,'Expenditure &amp; Subsidy G-Q'!E29,'Expenditure &amp; Subsidy G-Q'!E30,'Expenditure &amp; Subsidy G-Q'!E34,'Expenditure &amp; Subsidy G-Q'!E36,'Expenditure &amp; Subsidy G-Q'!E37,'Expenditure &amp; Subsidy G-Q'!E38,'Expenditure &amp; Subsidy G-Q'!E39,'Expenditure &amp; Subsidy G-Q'!E40,'Expenditure &amp; Subsidy G-Q'!E41,'Expenditure &amp; Subsidy G-Q'!E42,'Expenditure &amp; Subsidy G-Q'!E46,'Expenditure &amp; Subsidy G-Q'!E48,'Expenditure &amp; Subsidy R-Y'!E13,'Expenditure &amp; Subsidy R-Y'!E18,'Expenditure &amp; Subsidy R-Y'!E19,'Expenditure &amp; Subsidy R-Y'!E21,'Expenditure &amp; Subsidy R-Y'!E22,'Expenditure &amp; Subsidy R-Y'!E23,'Expenditure &amp; Subsidy R-Y'!E25,'Expenditure &amp; Subsidy R-Y'!E26,'Expenditure &amp; Subsidy R-Y'!E27,'Expenditure &amp; Subsidy R-Y'!E28,'Expenditure &amp; Subsidy R-Y'!E30,'Expenditure &amp; Subsidy R-Y'!E31,'Expenditure &amp; Subsidy R-Y'!E37)</f>
        <v>168.02535081240768</v>
      </c>
      <c r="E38" s="112">
        <f>MAX('Voted Expenditure &amp; Subsidy A-G'!C8,'Voted Expenditure &amp; Subsidy A-G'!C12,'Voted Expenditure &amp; Subsidy A-G'!C13,'Voted Expenditure &amp; Subsidy A-G'!C15,'Voted Expenditure &amp; Subsidy A-G'!C16,'Voted Expenditure &amp; Subsidy A-G'!C18,'Voted Expenditure &amp; Subsidy A-G'!C19,'Voted Expenditure &amp; Subsidy A-G'!C20,'Voted Expenditure &amp; Subsidy A-G'!C24,'Voted Expenditure &amp; Subsidy A-G'!C29,'Voted Expenditure &amp; Subsidy A-G'!C35,'Voted Expenditure &amp; Subsidy A-G'!C36,'Voted Expenditure &amp; Subsidy A-G'!C37,'Voted Expenditure &amp; Subsidy A-G'!C38,'Voted Expenditure &amp; Subsidy A-G'!C41,'Voted Expenditure &amp; Subsidy A-G'!C45,'Voted Expenditure &amp; Subsidy A-G'!C46,'Voted Expenditure &amp; Subsidy A-G'!C48,'Voted Expenditure &amp; Subsidy A-G'!C49,'Voted Expenditure &amp; Subsidy A-G'!C51,'Voted Expenditure &amp; Subsidy G-Q'!C6,'Voted Expenditure &amp; Subsidy G-Q'!C7,'Voted Expenditure &amp; Subsidy G-Q'!C9,'Voted Expenditure &amp; Subsidy G-Q'!C11,'Voted Expenditure &amp; Subsidy G-Q'!C15,'Voted Expenditure &amp; Subsidy G-Q'!C16,'Voted Expenditure &amp; Subsidy G-Q'!C20,'Voted Expenditure &amp; Subsidy G-Q'!C21,'Voted Expenditure &amp; Subsidy G-Q'!C24,'Voted Expenditure &amp; Subsidy G-Q'!C28,'Voted Expenditure &amp; Subsidy G-Q'!C29,'Voted Expenditure &amp; Subsidy G-Q'!C33,'Voted Expenditure &amp; Subsidy G-Q'!C35,'Voted Expenditure &amp; Subsidy G-Q'!C36,'Voted Expenditure &amp; Subsidy G-Q'!C37,'Voted Expenditure &amp; Subsidy G-Q'!C38,'Voted Expenditure &amp; Subsidy G-Q'!C39,'Voted Expenditure &amp; Subsidy G-Q'!C40,'Voted Expenditure &amp; Subsidy G-Q'!C41,'Voted Expenditure &amp; Subsidy G-Q'!C45,'Voted Expenditure &amp; Subsidy G-Q'!C47,'Voted Expenditure &amp; Subsidy R-Y'!C13,'Voted Expenditure &amp; Subsidy R-Y'!C18,'Voted Expenditure &amp; Subsidy R-Y'!C19,'Voted Expenditure &amp; Subsidy R-Y'!C21,'Voted Expenditure &amp; Subsidy R-Y'!C22,'Voted Expenditure &amp; Subsidy R-Y'!C23,'Voted Expenditure &amp; Subsidy R-Y'!C25,'Voted Expenditure &amp; Subsidy R-Y'!C26,'Voted Expenditure &amp; Subsidy R-Y'!C27,'Voted Expenditure &amp; Subsidy R-Y'!C28,'Voted Expenditure &amp; Subsidy R-Y'!C30,'Voted Expenditure &amp; Subsidy R-Y'!C31,'Voted Expenditure &amp; Subsidy R-Y'!C37)</f>
        <v>3817109.52</v>
      </c>
      <c r="F38" s="118">
        <f>MAX('Voted Expenditure &amp; Subsidy A-G'!E8,'Voted Expenditure &amp; Subsidy A-G'!E12,'Voted Expenditure &amp; Subsidy A-G'!E13,'Voted Expenditure &amp; Subsidy A-G'!E15,'Voted Expenditure &amp; Subsidy A-G'!E16,'Voted Expenditure &amp; Subsidy A-G'!E18,'Voted Expenditure &amp; Subsidy A-G'!E19,'Voted Expenditure &amp; Subsidy A-G'!E20,'Voted Expenditure &amp; Subsidy A-G'!E24,'Voted Expenditure &amp; Subsidy A-G'!E29,'Voted Expenditure &amp; Subsidy A-G'!E35,'Voted Expenditure &amp; Subsidy A-G'!E36,'Voted Expenditure &amp; Subsidy A-G'!E37,'Voted Expenditure &amp; Subsidy A-G'!E38,'Voted Expenditure &amp; Subsidy A-G'!E41,'Voted Expenditure &amp; Subsidy A-G'!E45,'Voted Expenditure &amp; Subsidy A-G'!E46,'Voted Expenditure &amp; Subsidy A-G'!E48,'Voted Expenditure &amp; Subsidy A-G'!E49,'Voted Expenditure &amp; Subsidy A-G'!E51,'Voted Expenditure &amp; Subsidy G-Q'!E6,'Voted Expenditure &amp; Subsidy G-Q'!E7,'Voted Expenditure &amp; Subsidy G-Q'!E9,'Voted Expenditure &amp; Subsidy G-Q'!E11,'Voted Expenditure &amp; Subsidy G-Q'!E15,'Voted Expenditure &amp; Subsidy G-Q'!E16,'Voted Expenditure &amp; Subsidy G-Q'!E20,'Voted Expenditure &amp; Subsidy G-Q'!E21,'Voted Expenditure &amp; Subsidy G-Q'!E24,'Voted Expenditure &amp; Subsidy G-Q'!E28,'Voted Expenditure &amp; Subsidy G-Q'!E29,'Voted Expenditure &amp; Subsidy G-Q'!E33,'Voted Expenditure &amp; Subsidy G-Q'!E35,'Voted Expenditure &amp; Subsidy G-Q'!E36,'Voted Expenditure &amp; Subsidy G-Q'!E37,'Voted Expenditure &amp; Subsidy G-Q'!E38,'Voted Expenditure &amp; Subsidy G-Q'!E39,'Voted Expenditure &amp; Subsidy G-Q'!E40,'Voted Expenditure &amp; Subsidy G-Q'!E41,'Voted Expenditure &amp; Subsidy G-Q'!E45,'Voted Expenditure &amp; Subsidy G-Q'!E47,'Voted Expenditure &amp; Subsidy R-Y'!E13,'Voted Expenditure &amp; Subsidy R-Y'!E18,'Voted Expenditure &amp; Subsidy R-Y'!E19,'Voted Expenditure &amp; Subsidy R-Y'!E21,'Voted Expenditure &amp; Subsidy R-Y'!E22,'Voted Expenditure &amp; Subsidy R-Y'!E23,'Voted Expenditure &amp; Subsidy R-Y'!E25,'Voted Expenditure &amp; Subsidy R-Y'!E26,'Voted Expenditure &amp; Subsidy R-Y'!E27,'Voted Expenditure &amp; Subsidy R-Y'!E28,'Voted Expenditure &amp; Subsidy R-Y'!E30,'Voted Expenditure &amp; Subsidy R-Y'!E31,'Voted Expenditure &amp; Subsidy R-Y'!E37)</f>
        <v>703.61465806451611</v>
      </c>
      <c r="G38" s="112">
        <f>MAX('Voted Expenditure &amp; Subsidy A-G'!H8,'Voted Expenditure &amp; Subsidy A-G'!H12,'Voted Expenditure &amp; Subsidy A-G'!H13,'Voted Expenditure &amp; Subsidy A-G'!H15,'Voted Expenditure &amp; Subsidy A-G'!H16,'Voted Expenditure &amp; Subsidy A-G'!H18,'Voted Expenditure &amp; Subsidy A-G'!H19,'Voted Expenditure &amp; Subsidy A-G'!H20,'Voted Expenditure &amp; Subsidy A-G'!H24,'Voted Expenditure &amp; Subsidy A-G'!H29,'Voted Expenditure &amp; Subsidy A-G'!H35,'Voted Expenditure &amp; Subsidy A-G'!H36,'Voted Expenditure &amp; Subsidy A-G'!H37,'Voted Expenditure &amp; Subsidy A-G'!H38,'Voted Expenditure &amp; Subsidy A-G'!H41,'Voted Expenditure &amp; Subsidy A-G'!H45,'Voted Expenditure &amp; Subsidy A-G'!H46,'Voted Expenditure &amp; Subsidy A-G'!H48,'Voted Expenditure &amp; Subsidy A-G'!H49,'Voted Expenditure &amp; Subsidy A-G'!H51,'Voted Expenditure &amp; Subsidy G-Q'!H6,'Voted Expenditure &amp; Subsidy G-Q'!H7,'Voted Expenditure &amp; Subsidy G-Q'!H9,'Voted Expenditure &amp; Subsidy G-Q'!H11,'Voted Expenditure &amp; Subsidy G-Q'!H15,'Voted Expenditure &amp; Subsidy G-Q'!H16,'Voted Expenditure &amp; Subsidy G-Q'!H20,'Voted Expenditure &amp; Subsidy G-Q'!H21,'Voted Expenditure &amp; Subsidy G-Q'!H24,'Voted Expenditure &amp; Subsidy G-Q'!H28,'Voted Expenditure &amp; Subsidy G-Q'!H29,'Voted Expenditure &amp; Subsidy G-Q'!H33,'Voted Expenditure &amp; Subsidy G-Q'!H35,'Voted Expenditure &amp; Subsidy G-Q'!H36,'Voted Expenditure &amp; Subsidy G-Q'!H37,'Voted Expenditure &amp; Subsidy G-Q'!H38,'Voted Expenditure &amp; Subsidy G-Q'!H39,'Voted Expenditure &amp; Subsidy G-Q'!H40,'Voted Expenditure &amp; Subsidy G-Q'!H41,'Voted Expenditure &amp; Subsidy G-Q'!H45,'Voted Expenditure &amp; Subsidy G-Q'!H47,'Voted Expenditure &amp; Subsidy R-Y'!H13,'Voted Expenditure &amp; Subsidy R-Y'!H18,'Voted Expenditure &amp; Subsidy R-Y'!H19,'Voted Expenditure &amp; Subsidy R-Y'!H21,'Voted Expenditure &amp; Subsidy R-Y'!H22,'Voted Expenditure &amp; Subsidy R-Y'!H23,'Voted Expenditure &amp; Subsidy R-Y'!H25,'Voted Expenditure &amp; Subsidy R-Y'!H26,'Voted Expenditure &amp; Subsidy R-Y'!H27,'Voted Expenditure &amp; Subsidy R-Y'!H28,'Voted Expenditure &amp; Subsidy R-Y'!H30,'Voted Expenditure &amp; Subsidy R-Y'!H31,'Voted Expenditure &amp; Subsidy R-Y'!H37)</f>
        <v>121177</v>
      </c>
    </row>
    <row r="39" spans="1:7">
      <c r="A39" s="17" t="s">
        <v>173</v>
      </c>
      <c r="B39" s="113">
        <f>MIN('Expenditure &amp; Subsidy A-G'!C10,'Expenditure &amp; Subsidy A-G'!C14,'Expenditure &amp; Subsidy A-G'!C15,'Expenditure &amp; Subsidy A-G'!C17,'Expenditure &amp; Subsidy A-G'!C18,'Expenditure &amp; Subsidy A-G'!C20,'Expenditure &amp; Subsidy A-G'!C21,'Expenditure &amp; Subsidy A-G'!C22,'Expenditure &amp; Subsidy A-G'!C26,'Expenditure &amp; Subsidy A-G'!C31,'Expenditure &amp; Subsidy A-G'!C37,'Expenditure &amp; Subsidy A-G'!C38,'Expenditure &amp; Subsidy A-G'!C39,'Expenditure &amp; Subsidy A-G'!C40,'Expenditure &amp; Subsidy A-G'!C43,'Expenditure &amp; Subsidy A-G'!C47,'Expenditure &amp; Subsidy A-G'!C48,'Expenditure &amp; Subsidy A-G'!C50,'Expenditure &amp; Subsidy A-G'!C51,'Expenditure &amp; Subsidy A-G'!C53,'Expenditure &amp; Subsidy G-Q'!C7,'Expenditure &amp; Subsidy G-Q'!C8,'Expenditure &amp; Subsidy G-Q'!C10,'Expenditure &amp; Subsidy G-Q'!C12,'Expenditure &amp; Subsidy G-Q'!C16,'Expenditure &amp; Subsidy G-Q'!C17,'Expenditure &amp; Subsidy G-Q'!C21,'Expenditure &amp; Subsidy G-Q'!C22,'Expenditure &amp; Subsidy G-Q'!C25,'Expenditure &amp; Subsidy G-Q'!C29,'Expenditure &amp; Subsidy G-Q'!C30,'Expenditure &amp; Subsidy G-Q'!C34,'Expenditure &amp; Subsidy G-Q'!C36,'Expenditure &amp; Subsidy G-Q'!C37,'Expenditure &amp; Subsidy G-Q'!C38,'Expenditure &amp; Subsidy G-Q'!C39,'Expenditure &amp; Subsidy G-Q'!C40,'Expenditure &amp; Subsidy G-Q'!C41,'Expenditure &amp; Subsidy G-Q'!C42,'Expenditure &amp; Subsidy G-Q'!C46,'Expenditure &amp; Subsidy G-Q'!C48,'Expenditure &amp; Subsidy R-Y'!C13,'Expenditure &amp; Subsidy R-Y'!C18,'Expenditure &amp; Subsidy R-Y'!C19,'Expenditure &amp; Subsidy R-Y'!C21,'Expenditure &amp; Subsidy R-Y'!C22,'Expenditure &amp; Subsidy R-Y'!C23,'Expenditure &amp; Subsidy R-Y'!C25,'Expenditure &amp; Subsidy R-Y'!C26,'Expenditure &amp; Subsidy R-Y'!C27,'Expenditure &amp; Subsidy R-Y'!C28,'Expenditure &amp; Subsidy R-Y'!C30,'Expenditure &amp; Subsidy R-Y'!C31,'Expenditure &amp; Subsidy R-Y'!C37)</f>
        <v>1520</v>
      </c>
      <c r="C39" s="113">
        <f>MIN('Expenditure &amp; Subsidy A-G'!H10,'Expenditure &amp; Subsidy A-G'!H14,'Expenditure &amp; Subsidy A-G'!H15,'Expenditure &amp; Subsidy A-G'!H17,'Expenditure &amp; Subsidy A-G'!H18,'Expenditure &amp; Subsidy A-G'!H20,'Expenditure &amp; Subsidy A-G'!H21,'Expenditure &amp; Subsidy A-G'!H22,'Expenditure &amp; Subsidy A-G'!H26,'Expenditure &amp; Subsidy A-G'!H31,'Expenditure &amp; Subsidy A-G'!H37,'Expenditure &amp; Subsidy A-G'!H38,'Expenditure &amp; Subsidy A-G'!H39,'Expenditure &amp; Subsidy A-G'!H40,'Expenditure &amp; Subsidy A-G'!H43,'Expenditure &amp; Subsidy A-G'!H47,'Expenditure &amp; Subsidy A-G'!H48,'Expenditure &amp; Subsidy A-G'!H50,'Expenditure &amp; Subsidy A-G'!H51,'Expenditure &amp; Subsidy A-G'!H53,'Expenditure &amp; Subsidy G-Q'!H7,'Expenditure &amp; Subsidy G-Q'!H8,'Expenditure &amp; Subsidy G-Q'!H10,'Expenditure &amp; Subsidy G-Q'!H12,'Expenditure &amp; Subsidy G-Q'!H16,'Expenditure &amp; Subsidy G-Q'!H17,'Expenditure &amp; Subsidy G-Q'!H21,'Expenditure &amp; Subsidy G-Q'!H22,'Expenditure &amp; Subsidy G-Q'!H25,'Expenditure &amp; Subsidy G-Q'!H29,'Expenditure &amp; Subsidy G-Q'!H30,'Expenditure &amp; Subsidy G-Q'!H34,'Expenditure &amp; Subsidy G-Q'!H36,'Expenditure &amp; Subsidy G-Q'!H37,'Expenditure &amp; Subsidy G-Q'!H38,'Expenditure &amp; Subsidy G-Q'!H39,'Expenditure &amp; Subsidy G-Q'!H40,'Expenditure &amp; Subsidy G-Q'!H41,'Expenditure &amp; Subsidy G-Q'!H42,'Expenditure &amp; Subsidy G-Q'!H46,'Expenditure &amp; Subsidy G-Q'!H48,'Expenditure &amp; Subsidy R-Y'!H13,'Expenditure &amp; Subsidy R-Y'!H18,'Expenditure &amp; Subsidy R-Y'!H19,'Expenditure &amp; Subsidy R-Y'!H21,'Expenditure &amp; Subsidy R-Y'!H22,'Expenditure &amp; Subsidy R-Y'!H23,'Expenditure &amp; Subsidy R-Y'!H25,'Expenditure &amp; Subsidy R-Y'!H26,'Expenditure &amp; Subsidy R-Y'!H27,'Expenditure &amp; Subsidy R-Y'!H28,'Expenditure &amp; Subsidy R-Y'!H30,'Expenditure &amp; Subsidy R-Y'!H31,'Expenditure &amp; Subsidy R-Y'!H37)</f>
        <v>95458.75</v>
      </c>
      <c r="D39" s="117">
        <f>MIN('Expenditure &amp; Subsidy A-G'!E10,'Expenditure &amp; Subsidy A-G'!E14,'Expenditure &amp; Subsidy A-G'!E15,'Expenditure &amp; Subsidy A-G'!E17,'Expenditure &amp; Subsidy A-G'!E18,'Expenditure &amp; Subsidy A-G'!E20,'Expenditure &amp; Subsidy A-G'!E21,'Expenditure &amp; Subsidy A-G'!E22,'Expenditure &amp; Subsidy A-G'!E26,'Expenditure &amp; Subsidy A-G'!E31,'Expenditure &amp; Subsidy A-G'!E37,'Expenditure &amp; Subsidy A-G'!E38,'Expenditure &amp; Subsidy A-G'!E39,'Expenditure &amp; Subsidy A-G'!E40,'Expenditure &amp; Subsidy A-G'!E43,'Expenditure &amp; Subsidy A-G'!E47,'Expenditure &amp; Subsidy A-G'!E48,'Expenditure &amp; Subsidy A-G'!E50,'Expenditure &amp; Subsidy A-G'!E51,'Expenditure &amp; Subsidy A-G'!E53,'Expenditure &amp; Subsidy G-Q'!E7,'Expenditure &amp; Subsidy G-Q'!E8,'Expenditure &amp; Subsidy G-Q'!E10,'Expenditure &amp; Subsidy G-Q'!E12,'Expenditure &amp; Subsidy G-Q'!E16,'Expenditure &amp; Subsidy G-Q'!E17,'Expenditure &amp; Subsidy G-Q'!E21,'Expenditure &amp; Subsidy G-Q'!E22,'Expenditure &amp; Subsidy G-Q'!E25,'Expenditure &amp; Subsidy G-Q'!E29,'Expenditure &amp; Subsidy G-Q'!E30,'Expenditure &amp; Subsidy G-Q'!E34,'Expenditure &amp; Subsidy G-Q'!E36,'Expenditure &amp; Subsidy G-Q'!E37,'Expenditure &amp; Subsidy G-Q'!E38,'Expenditure &amp; Subsidy G-Q'!E39,'Expenditure &amp; Subsidy G-Q'!E40,'Expenditure &amp; Subsidy G-Q'!E41,'Expenditure &amp; Subsidy G-Q'!E42,'Expenditure &amp; Subsidy G-Q'!E46,'Expenditure &amp; Subsidy G-Q'!E48,'Expenditure &amp; Subsidy R-Y'!E13,'Expenditure &amp; Subsidy R-Y'!E18,'Expenditure &amp; Subsidy R-Y'!E19,'Expenditure &amp; Subsidy R-Y'!E21,'Expenditure &amp; Subsidy R-Y'!E22,'Expenditure &amp; Subsidy R-Y'!E23,'Expenditure &amp; Subsidy R-Y'!E25,'Expenditure &amp; Subsidy R-Y'!E26,'Expenditure &amp; Subsidy R-Y'!E27,'Expenditure &amp; Subsidy R-Y'!E28,'Expenditure &amp; Subsidy R-Y'!E30,'Expenditure &amp; Subsidy R-Y'!E31,'Expenditure &amp; Subsidy R-Y'!E37)</f>
        <v>19.434076042518399</v>
      </c>
      <c r="E39" s="112">
        <f>MIN('Voted Expenditure &amp; Subsidy A-G'!C8,'Voted Expenditure &amp; Subsidy A-G'!C12,'Voted Expenditure &amp; Subsidy A-G'!C13,'Voted Expenditure &amp; Subsidy A-G'!C15,'Voted Expenditure &amp; Subsidy A-G'!C16,'Voted Expenditure &amp; Subsidy A-G'!C18,'Voted Expenditure &amp; Subsidy A-G'!C19,'Voted Expenditure &amp; Subsidy A-G'!C20,'Voted Expenditure &amp; Subsidy A-G'!C24,'Voted Expenditure &amp; Subsidy A-G'!C29,'Voted Expenditure &amp; Subsidy A-G'!C35,'Voted Expenditure &amp; Subsidy A-G'!C36,'Voted Expenditure &amp; Subsidy A-G'!C37,'Voted Expenditure &amp; Subsidy A-G'!C38,'Voted Expenditure &amp; Subsidy A-G'!C41,'Voted Expenditure &amp; Subsidy A-G'!C45,'Voted Expenditure &amp; Subsidy A-G'!C46,'Voted Expenditure &amp; Subsidy A-G'!C48,'Voted Expenditure &amp; Subsidy A-G'!C49,'Voted Expenditure &amp; Subsidy A-G'!C51,'Voted Expenditure &amp; Subsidy G-Q'!C6,'Voted Expenditure &amp; Subsidy G-Q'!C7,'Voted Expenditure &amp; Subsidy G-Q'!C9,'Voted Expenditure &amp; Subsidy G-Q'!C11,'Voted Expenditure &amp; Subsidy G-Q'!C15,'Voted Expenditure &amp; Subsidy G-Q'!C16,'Voted Expenditure &amp; Subsidy G-Q'!C20,'Voted Expenditure &amp; Subsidy G-Q'!C21,'Voted Expenditure &amp; Subsidy G-Q'!C24,'Voted Expenditure &amp; Subsidy G-Q'!C28,'Voted Expenditure &amp; Subsidy G-Q'!C29,'Voted Expenditure &amp; Subsidy G-Q'!C33,'Voted Expenditure &amp; Subsidy G-Q'!C35,'Voted Expenditure &amp; Subsidy G-Q'!C36,'Voted Expenditure &amp; Subsidy G-Q'!C37,'Voted Expenditure &amp; Subsidy G-Q'!C38,'Voted Expenditure &amp; Subsidy G-Q'!C39,'Voted Expenditure &amp; Subsidy G-Q'!C40,'Voted Expenditure &amp; Subsidy G-Q'!C41,'Voted Expenditure &amp; Subsidy G-Q'!C45,'Voted Expenditure &amp; Subsidy G-Q'!C47,'Voted Expenditure &amp; Subsidy R-Y'!C13,'Voted Expenditure &amp; Subsidy R-Y'!C18,'Voted Expenditure &amp; Subsidy R-Y'!C19,'Voted Expenditure &amp; Subsidy R-Y'!C21,'Voted Expenditure &amp; Subsidy R-Y'!C22,'Voted Expenditure &amp; Subsidy R-Y'!C23,'Voted Expenditure &amp; Subsidy R-Y'!C25,'Voted Expenditure &amp; Subsidy R-Y'!C26,'Voted Expenditure &amp; Subsidy R-Y'!C27,'Voted Expenditure &amp; Subsidy R-Y'!C28,'Voted Expenditure &amp; Subsidy R-Y'!C30,'Voted Expenditure &amp; Subsidy R-Y'!C31,'Voted Expenditure &amp; Subsidy R-Y'!C37)</f>
        <v>97370</v>
      </c>
      <c r="F39" s="118">
        <f>MIN('Voted Expenditure &amp; Subsidy A-G'!E8,'Voted Expenditure &amp; Subsidy A-G'!E12,'Voted Expenditure &amp; Subsidy A-G'!E13,'Voted Expenditure &amp; Subsidy A-G'!E15,'Voted Expenditure &amp; Subsidy A-G'!E16,'Voted Expenditure &amp; Subsidy A-G'!E18,'Voted Expenditure &amp; Subsidy A-G'!E19,'Voted Expenditure &amp; Subsidy A-G'!E20,'Voted Expenditure &amp; Subsidy A-G'!E24,'Voted Expenditure &amp; Subsidy A-G'!E29,'Voted Expenditure &amp; Subsidy A-G'!E35,'Voted Expenditure &amp; Subsidy A-G'!E36,'Voted Expenditure &amp; Subsidy A-G'!E37,'Voted Expenditure &amp; Subsidy A-G'!E38,'Voted Expenditure &amp; Subsidy A-G'!E41,'Voted Expenditure &amp; Subsidy A-G'!E45,'Voted Expenditure &amp; Subsidy A-G'!E46,'Voted Expenditure &amp; Subsidy A-G'!E48,'Voted Expenditure &amp; Subsidy A-G'!E49,'Voted Expenditure &amp; Subsidy A-G'!E51,'Voted Expenditure &amp; Subsidy G-Q'!E6,'Voted Expenditure &amp; Subsidy G-Q'!E7,'Voted Expenditure &amp; Subsidy G-Q'!E9,'Voted Expenditure &amp; Subsidy G-Q'!E11,'Voted Expenditure &amp; Subsidy G-Q'!E15,'Voted Expenditure &amp; Subsidy G-Q'!E16,'Voted Expenditure &amp; Subsidy G-Q'!E20,'Voted Expenditure &amp; Subsidy G-Q'!E21,'Voted Expenditure &amp; Subsidy G-Q'!E24,'Voted Expenditure &amp; Subsidy G-Q'!E28,'Voted Expenditure &amp; Subsidy G-Q'!E29,'Voted Expenditure &amp; Subsidy G-Q'!E33,'Voted Expenditure &amp; Subsidy G-Q'!E35,'Voted Expenditure &amp; Subsidy G-Q'!E36,'Voted Expenditure &amp; Subsidy G-Q'!E37,'Voted Expenditure &amp; Subsidy G-Q'!E38,'Voted Expenditure &amp; Subsidy G-Q'!E39,'Voted Expenditure &amp; Subsidy G-Q'!E40,'Voted Expenditure &amp; Subsidy G-Q'!E41,'Voted Expenditure &amp; Subsidy G-Q'!E45,'Voted Expenditure &amp; Subsidy G-Q'!E47,'Voted Expenditure &amp; Subsidy R-Y'!E13,'Voted Expenditure &amp; Subsidy R-Y'!E18,'Voted Expenditure &amp; Subsidy R-Y'!E19,'Voted Expenditure &amp; Subsidy R-Y'!E21,'Voted Expenditure &amp; Subsidy R-Y'!E22,'Voted Expenditure &amp; Subsidy R-Y'!E23,'Voted Expenditure &amp; Subsidy R-Y'!E25,'Voted Expenditure &amp; Subsidy R-Y'!E26,'Voted Expenditure &amp; Subsidy R-Y'!E27,'Voted Expenditure &amp; Subsidy R-Y'!E28,'Voted Expenditure &amp; Subsidy R-Y'!E30,'Voted Expenditure &amp; Subsidy R-Y'!E31,'Voted Expenditure &amp; Subsidy R-Y'!E37)</f>
        <v>21.071785552021808</v>
      </c>
      <c r="G39" s="112">
        <f>MIN('Voted Expenditure &amp; Subsidy A-G'!H8,'Voted Expenditure &amp; Subsidy A-G'!H12,'Voted Expenditure &amp; Subsidy A-G'!H13,'Voted Expenditure &amp; Subsidy A-G'!H15,'Voted Expenditure &amp; Subsidy A-G'!H16,'Voted Expenditure &amp; Subsidy A-G'!H18,'Voted Expenditure &amp; Subsidy A-G'!H19,'Voted Expenditure &amp; Subsidy A-G'!H20,'Voted Expenditure &amp; Subsidy A-G'!H24,'Voted Expenditure &amp; Subsidy A-G'!H29,'Voted Expenditure &amp; Subsidy A-G'!H35,'Voted Expenditure &amp; Subsidy A-G'!H36,'Voted Expenditure &amp; Subsidy A-G'!H37,'Voted Expenditure &amp; Subsidy A-G'!H38,'Voted Expenditure &amp; Subsidy A-G'!H41,'Voted Expenditure &amp; Subsidy A-G'!H45,'Voted Expenditure &amp; Subsidy A-G'!H46,'Voted Expenditure &amp; Subsidy A-G'!H48,'Voted Expenditure &amp; Subsidy A-G'!H49,'Voted Expenditure &amp; Subsidy A-G'!H51,'Voted Expenditure &amp; Subsidy G-Q'!H6,'Voted Expenditure &amp; Subsidy G-Q'!H7,'Voted Expenditure &amp; Subsidy G-Q'!H9,'Voted Expenditure &amp; Subsidy G-Q'!H11,'Voted Expenditure &amp; Subsidy G-Q'!H15,'Voted Expenditure &amp; Subsidy G-Q'!H16,'Voted Expenditure &amp; Subsidy G-Q'!H20,'Voted Expenditure &amp; Subsidy G-Q'!H21,'Voted Expenditure &amp; Subsidy G-Q'!H24,'Voted Expenditure &amp; Subsidy G-Q'!H28,'Voted Expenditure &amp; Subsidy G-Q'!H29,'Voted Expenditure &amp; Subsidy G-Q'!H33,'Voted Expenditure &amp; Subsidy G-Q'!H35,'Voted Expenditure &amp; Subsidy G-Q'!H36,'Voted Expenditure &amp; Subsidy G-Q'!H37,'Voted Expenditure &amp; Subsidy G-Q'!H38,'Voted Expenditure &amp; Subsidy G-Q'!H39,'Voted Expenditure &amp; Subsidy G-Q'!H40,'Voted Expenditure &amp; Subsidy G-Q'!H41,'Voted Expenditure &amp; Subsidy G-Q'!H45,'Voted Expenditure &amp; Subsidy G-Q'!H47,'Voted Expenditure &amp; Subsidy R-Y'!H13,'Voted Expenditure &amp; Subsidy R-Y'!H18,'Voted Expenditure &amp; Subsidy R-Y'!H19,'Voted Expenditure &amp; Subsidy R-Y'!H21,'Voted Expenditure &amp; Subsidy R-Y'!H22,'Voted Expenditure &amp; Subsidy R-Y'!H23,'Voted Expenditure &amp; Subsidy R-Y'!H25,'Voted Expenditure &amp; Subsidy R-Y'!H26,'Voted Expenditure &amp; Subsidy R-Y'!H27,'Voted Expenditure &amp; Subsidy R-Y'!H28,'Voted Expenditure &amp; Subsidy R-Y'!H30,'Voted Expenditure &amp; Subsidy R-Y'!H31,'Voted Expenditure &amp; Subsidy R-Y'!H37)</f>
        <v>66849</v>
      </c>
    </row>
    <row r="40" spans="1:7">
      <c r="A40" s="26"/>
      <c r="B40" s="26"/>
      <c r="C40" s="20"/>
      <c r="D40" s="26"/>
      <c r="E40" s="26"/>
      <c r="F40" s="26"/>
      <c r="G40" s="22"/>
    </row>
    <row r="41" spans="1:7">
      <c r="A41" s="17" t="s">
        <v>207</v>
      </c>
      <c r="B41" s="26"/>
      <c r="C41" s="20"/>
      <c r="D41" s="26"/>
      <c r="E41" s="26"/>
      <c r="F41" s="26"/>
      <c r="G41" s="22"/>
    </row>
    <row r="42" spans="1:7" ht="12.75" customHeight="1">
      <c r="A42" s="26" t="s">
        <v>62</v>
      </c>
      <c r="B42" s="46">
        <f>'Expenditure &amp; Subsidy A-G'!C35</f>
        <v>4365</v>
      </c>
      <c r="C42" s="25">
        <f>'Expenditure &amp; Subsidy A-G'!H35</f>
        <v>483578.79</v>
      </c>
      <c r="D42" s="120">
        <f>'Expenditure &amp; Subsidy A-G'!I35</f>
        <v>110.78551890034363</v>
      </c>
      <c r="E42" s="121">
        <f>'Voted Expenditure &amp; Subsidy A-G'!C33</f>
        <v>502469</v>
      </c>
      <c r="F42" s="122">
        <f>'Voted Expenditure &amp; Subsidy A-G'!E33</f>
        <v>115.11317296678122</v>
      </c>
      <c r="G42" s="72">
        <f>'Voted Expenditure &amp; Subsidy A-G'!H33</f>
        <v>72960</v>
      </c>
    </row>
    <row r="43" spans="1:7" ht="12.75" customHeight="1">
      <c r="A43" s="26"/>
    </row>
    <row r="44" spans="1:7">
      <c r="A44" s="123"/>
      <c r="B44" s="26"/>
      <c r="C44" s="26"/>
      <c r="D44" s="26"/>
      <c r="E44" s="26"/>
      <c r="F44" s="26"/>
      <c r="G44" s="124"/>
    </row>
    <row r="45" spans="1:7">
      <c r="A45" s="125" t="s">
        <v>208</v>
      </c>
      <c r="B45" s="126"/>
      <c r="C45" s="126"/>
      <c r="D45" s="126"/>
      <c r="E45" s="126"/>
      <c r="F45" s="126"/>
    </row>
    <row r="46" spans="1:7">
      <c r="A46" s="26"/>
      <c r="B46" s="26"/>
      <c r="C46" s="26"/>
      <c r="D46" s="26"/>
      <c r="E46" s="26"/>
      <c r="F46" s="26"/>
      <c r="G46" s="26"/>
    </row>
  </sheetData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0638-28E5-4199-8598-F47E3BF045DB}">
  <dimension ref="A1:I51"/>
  <sheetViews>
    <sheetView topLeftCell="A19" zoomScaleNormal="100" workbookViewId="0">
      <selection activeCell="N36" sqref="N36"/>
    </sheetView>
  </sheetViews>
  <sheetFormatPr defaultRowHeight="12.75"/>
  <cols>
    <col min="1" max="1" width="15.7109375" customWidth="1"/>
    <col min="2" max="2" width="8.85546875" customWidth="1"/>
    <col min="3" max="3" width="9.5703125" customWidth="1"/>
    <col min="5" max="5" width="9.5703125" customWidth="1"/>
    <col min="7" max="7" width="9.7109375" customWidth="1"/>
    <col min="8" max="8" width="6.7109375" customWidth="1"/>
    <col min="9" max="9" width="9.5703125" customWidth="1"/>
  </cols>
  <sheetData>
    <row r="1" spans="1:9" ht="15">
      <c r="A1" s="1" t="s">
        <v>942</v>
      </c>
      <c r="B1" s="1"/>
      <c r="C1" s="1"/>
      <c r="D1" s="1"/>
      <c r="E1" s="1"/>
      <c r="F1" s="1"/>
      <c r="G1" s="1"/>
      <c r="H1" s="97"/>
      <c r="I1" s="97"/>
    </row>
    <row r="2" spans="1:9" ht="14.25">
      <c r="A2" s="14" t="s">
        <v>943</v>
      </c>
      <c r="B2" s="380"/>
      <c r="C2" s="380"/>
      <c r="D2" s="380"/>
      <c r="E2" s="380"/>
      <c r="F2" s="380"/>
      <c r="G2" s="380"/>
      <c r="H2" s="97"/>
      <c r="I2" s="97"/>
    </row>
    <row r="3" spans="1:9" ht="14.25">
      <c r="A3" s="380"/>
      <c r="B3" s="97"/>
      <c r="C3" s="97"/>
      <c r="D3" s="97"/>
      <c r="E3" s="97"/>
      <c r="F3" s="97"/>
      <c r="G3" s="97"/>
      <c r="H3" s="97"/>
      <c r="I3" s="97"/>
    </row>
    <row r="4" spans="1:9" ht="36">
      <c r="A4" s="212"/>
      <c r="B4" s="42" t="s">
        <v>944</v>
      </c>
      <c r="C4" s="42" t="s">
        <v>945</v>
      </c>
      <c r="D4" s="42" t="s">
        <v>946</v>
      </c>
      <c r="E4" s="42" t="s">
        <v>947</v>
      </c>
      <c r="F4" s="42" t="s">
        <v>948</v>
      </c>
      <c r="G4" s="42" t="s">
        <v>949</v>
      </c>
      <c r="H4" s="42" t="s">
        <v>950</v>
      </c>
      <c r="I4" s="42" t="s">
        <v>951</v>
      </c>
    </row>
    <row r="5" spans="1:9">
      <c r="A5" s="381" t="s">
        <v>321</v>
      </c>
      <c r="B5" s="381">
        <v>242</v>
      </c>
      <c r="C5" s="382">
        <v>6977</v>
      </c>
      <c r="D5" s="381">
        <v>123</v>
      </c>
      <c r="E5" s="382">
        <v>2063</v>
      </c>
      <c r="F5" s="381">
        <v>46</v>
      </c>
      <c r="G5" s="381">
        <v>492</v>
      </c>
      <c r="H5" s="381">
        <v>268</v>
      </c>
      <c r="I5" s="382">
        <v>1953</v>
      </c>
    </row>
    <row r="6" spans="1:9">
      <c r="A6" s="381" t="s">
        <v>185</v>
      </c>
      <c r="B6" s="381">
        <v>42</v>
      </c>
      <c r="C6" s="381">
        <v>520</v>
      </c>
      <c r="D6" s="381">
        <v>54</v>
      </c>
      <c r="E6" s="381">
        <v>620</v>
      </c>
      <c r="F6" s="381">
        <v>13</v>
      </c>
      <c r="G6" s="381">
        <v>221</v>
      </c>
      <c r="H6" s="381">
        <v>11</v>
      </c>
      <c r="I6" s="381">
        <v>210</v>
      </c>
    </row>
    <row r="7" spans="1:9">
      <c r="A7" s="381" t="s">
        <v>29</v>
      </c>
      <c r="B7" s="381">
        <v>1</v>
      </c>
      <c r="C7" s="381">
        <v>9</v>
      </c>
      <c r="D7" s="381">
        <v>3</v>
      </c>
      <c r="E7" s="381">
        <v>24</v>
      </c>
      <c r="F7" s="381">
        <v>2</v>
      </c>
      <c r="G7" s="381">
        <v>23</v>
      </c>
      <c r="H7" s="381">
        <v>1</v>
      </c>
      <c r="I7" s="381">
        <v>8</v>
      </c>
    </row>
    <row r="8" spans="1:9">
      <c r="A8" s="381" t="s">
        <v>30</v>
      </c>
      <c r="B8" s="381">
        <v>82</v>
      </c>
      <c r="C8" s="382">
        <v>1876</v>
      </c>
      <c r="D8" s="381">
        <v>54</v>
      </c>
      <c r="E8" s="381">
        <v>792</v>
      </c>
      <c r="F8" s="381">
        <v>1</v>
      </c>
      <c r="G8" s="381">
        <v>23</v>
      </c>
      <c r="H8" s="381">
        <v>38</v>
      </c>
      <c r="I8" s="381">
        <v>360</v>
      </c>
    </row>
    <row r="9" spans="1:9">
      <c r="A9" s="381" t="s">
        <v>32</v>
      </c>
      <c r="B9" s="381">
        <v>221</v>
      </c>
      <c r="C9" s="382">
        <v>2957</v>
      </c>
      <c r="D9" s="381">
        <v>14</v>
      </c>
      <c r="E9" s="381">
        <v>219</v>
      </c>
      <c r="F9" s="383">
        <v>0</v>
      </c>
      <c r="G9" s="383">
        <v>0</v>
      </c>
      <c r="H9" s="381">
        <v>34</v>
      </c>
      <c r="I9" s="381">
        <v>526</v>
      </c>
    </row>
    <row r="10" spans="1:9">
      <c r="A10" s="381" t="s">
        <v>33</v>
      </c>
      <c r="B10" s="381">
        <v>233</v>
      </c>
      <c r="C10" s="382">
        <v>1930</v>
      </c>
      <c r="D10" s="381">
        <v>36</v>
      </c>
      <c r="E10" s="381">
        <v>404</v>
      </c>
      <c r="F10" s="381">
        <v>6</v>
      </c>
      <c r="G10" s="381">
        <v>47</v>
      </c>
      <c r="H10" s="381">
        <v>123</v>
      </c>
      <c r="I10" s="382">
        <v>1214</v>
      </c>
    </row>
    <row r="11" spans="1:9">
      <c r="A11" s="381" t="s">
        <v>37</v>
      </c>
      <c r="B11" s="381">
        <v>160</v>
      </c>
      <c r="C11" s="382">
        <v>1208</v>
      </c>
      <c r="D11" s="381">
        <v>24</v>
      </c>
      <c r="E11" s="381">
        <v>199</v>
      </c>
      <c r="F11" s="381">
        <v>2</v>
      </c>
      <c r="G11" s="381">
        <v>18</v>
      </c>
      <c r="H11" s="381">
        <v>4</v>
      </c>
      <c r="I11" s="381">
        <v>730</v>
      </c>
    </row>
    <row r="12" spans="1:9">
      <c r="A12" s="381" t="s">
        <v>215</v>
      </c>
      <c r="B12" s="381">
        <v>156</v>
      </c>
      <c r="C12" s="381">
        <v>936</v>
      </c>
      <c r="D12" s="381">
        <v>52</v>
      </c>
      <c r="E12" s="381">
        <v>47</v>
      </c>
      <c r="F12" s="381">
        <v>28</v>
      </c>
      <c r="G12" s="381">
        <v>55</v>
      </c>
      <c r="H12" s="381">
        <v>30</v>
      </c>
      <c r="I12" s="381">
        <v>89</v>
      </c>
    </row>
    <row r="13" spans="1:9">
      <c r="A13" s="381" t="s">
        <v>38</v>
      </c>
      <c r="B13" s="381">
        <v>502</v>
      </c>
      <c r="C13" s="382">
        <v>9840</v>
      </c>
      <c r="D13" s="381">
        <v>50</v>
      </c>
      <c r="E13" s="382">
        <v>1029</v>
      </c>
      <c r="F13" s="381">
        <v>44</v>
      </c>
      <c r="G13" s="381">
        <v>497</v>
      </c>
      <c r="H13" s="381">
        <v>77</v>
      </c>
      <c r="I13" s="382">
        <v>1252</v>
      </c>
    </row>
    <row r="14" spans="1:9">
      <c r="A14" s="381" t="s">
        <v>42</v>
      </c>
      <c r="B14" s="381">
        <v>156</v>
      </c>
      <c r="C14" s="382">
        <v>2787</v>
      </c>
      <c r="D14" s="381">
        <v>13</v>
      </c>
      <c r="E14" s="381">
        <v>254</v>
      </c>
      <c r="F14" s="381">
        <v>2</v>
      </c>
      <c r="G14" s="381">
        <v>10</v>
      </c>
      <c r="H14" s="381">
        <v>2</v>
      </c>
      <c r="I14" s="381">
        <v>19</v>
      </c>
    </row>
    <row r="15" spans="1:9">
      <c r="A15" s="381" t="s">
        <v>44</v>
      </c>
      <c r="B15" s="381">
        <v>0</v>
      </c>
      <c r="C15" s="383">
        <v>0</v>
      </c>
      <c r="D15" s="381">
        <v>23</v>
      </c>
      <c r="E15" s="381">
        <v>374</v>
      </c>
      <c r="F15" s="383">
        <v>0</v>
      </c>
      <c r="G15" s="383">
        <v>0</v>
      </c>
      <c r="H15" s="381">
        <v>2</v>
      </c>
      <c r="I15" s="381">
        <v>17</v>
      </c>
    </row>
    <row r="16" spans="1:9">
      <c r="A16" s="381" t="s">
        <v>47</v>
      </c>
      <c r="B16" s="381">
        <v>57</v>
      </c>
      <c r="C16" s="382">
        <v>1140</v>
      </c>
      <c r="D16" s="381">
        <v>4</v>
      </c>
      <c r="E16" s="381">
        <v>219</v>
      </c>
      <c r="F16" s="383">
        <v>0</v>
      </c>
      <c r="G16" s="383">
        <v>0</v>
      </c>
      <c r="H16" s="381">
        <v>4</v>
      </c>
      <c r="I16" s="381">
        <v>48</v>
      </c>
    </row>
    <row r="17" spans="1:9">
      <c r="A17" s="381" t="s">
        <v>49</v>
      </c>
      <c r="B17" s="381">
        <v>88</v>
      </c>
      <c r="C17" s="382">
        <v>1050</v>
      </c>
      <c r="D17" s="381">
        <v>21</v>
      </c>
      <c r="E17" s="381">
        <v>691</v>
      </c>
      <c r="F17" s="381">
        <v>19</v>
      </c>
      <c r="G17" s="381">
        <v>369</v>
      </c>
      <c r="H17" s="381">
        <v>135</v>
      </c>
      <c r="I17" s="382">
        <v>1832</v>
      </c>
    </row>
    <row r="18" spans="1:9">
      <c r="A18" s="381" t="s">
        <v>52</v>
      </c>
      <c r="B18" s="382">
        <v>1254</v>
      </c>
      <c r="C18" s="382">
        <v>9023</v>
      </c>
      <c r="D18" s="383">
        <v>0</v>
      </c>
      <c r="E18" s="383">
        <v>0</v>
      </c>
      <c r="F18" s="381">
        <v>21</v>
      </c>
      <c r="G18" s="382">
        <v>2011</v>
      </c>
      <c r="H18" s="381">
        <v>265</v>
      </c>
      <c r="I18" s="381">
        <v>111</v>
      </c>
    </row>
    <row r="19" spans="1:9">
      <c r="A19" s="381" t="s">
        <v>54</v>
      </c>
      <c r="B19" s="381">
        <v>233</v>
      </c>
      <c r="C19" s="382">
        <v>2210</v>
      </c>
      <c r="D19" s="381">
        <v>87</v>
      </c>
      <c r="E19" s="382">
        <v>2860</v>
      </c>
      <c r="F19" s="381">
        <v>17</v>
      </c>
      <c r="G19" s="382">
        <v>1995</v>
      </c>
      <c r="H19" s="381">
        <v>156</v>
      </c>
      <c r="I19" s="381">
        <v>888</v>
      </c>
    </row>
    <row r="20" spans="1:9">
      <c r="A20" s="381" t="s">
        <v>56</v>
      </c>
      <c r="B20" s="381">
        <v>197</v>
      </c>
      <c r="C20" s="382">
        <v>4887</v>
      </c>
      <c r="D20" s="381">
        <v>9</v>
      </c>
      <c r="E20" s="381">
        <v>97</v>
      </c>
      <c r="F20" s="381">
        <v>75</v>
      </c>
      <c r="G20" s="381">
        <v>639</v>
      </c>
      <c r="H20" s="381">
        <v>142</v>
      </c>
      <c r="I20" s="382">
        <v>1600</v>
      </c>
    </row>
    <row r="21" spans="1:9">
      <c r="A21" s="381" t="s">
        <v>57</v>
      </c>
      <c r="B21" s="381">
        <v>463</v>
      </c>
      <c r="C21" s="382">
        <v>4639</v>
      </c>
      <c r="D21" s="381">
        <v>262</v>
      </c>
      <c r="E21" s="382">
        <v>2322</v>
      </c>
      <c r="F21" s="381">
        <v>43</v>
      </c>
      <c r="G21" s="381">
        <v>575</v>
      </c>
      <c r="H21" s="381">
        <v>288</v>
      </c>
      <c r="I21" s="382">
        <v>2208</v>
      </c>
    </row>
    <row r="22" spans="1:9">
      <c r="A22" s="381" t="s">
        <v>59</v>
      </c>
      <c r="B22" s="381">
        <v>409</v>
      </c>
      <c r="C22" s="382">
        <v>6969</v>
      </c>
      <c r="D22" s="381">
        <v>67</v>
      </c>
      <c r="E22" s="381">
        <v>667</v>
      </c>
      <c r="F22" s="381">
        <v>79</v>
      </c>
      <c r="G22" s="381">
        <v>685</v>
      </c>
      <c r="H22" s="381">
        <v>199</v>
      </c>
      <c r="I22" s="382">
        <v>2100</v>
      </c>
    </row>
    <row r="23" spans="1:9">
      <c r="A23" s="381" t="s">
        <v>322</v>
      </c>
      <c r="B23" s="381">
        <v>0</v>
      </c>
      <c r="C23" s="383">
        <v>0</v>
      </c>
      <c r="D23" s="381">
        <v>910</v>
      </c>
      <c r="E23" s="382">
        <v>23770</v>
      </c>
      <c r="F23" s="381">
        <v>24</v>
      </c>
      <c r="G23" s="381">
        <v>257</v>
      </c>
      <c r="H23" s="381">
        <v>549</v>
      </c>
      <c r="I23" s="382">
        <v>5239</v>
      </c>
    </row>
    <row r="24" spans="1:9">
      <c r="A24" s="381" t="s">
        <v>222</v>
      </c>
      <c r="B24" s="381">
        <v>375</v>
      </c>
      <c r="C24" s="382">
        <v>5045</v>
      </c>
      <c r="D24" s="381">
        <v>109</v>
      </c>
      <c r="E24" s="382">
        <v>1259</v>
      </c>
      <c r="F24" s="381">
        <v>4</v>
      </c>
      <c r="G24" s="381">
        <v>26</v>
      </c>
      <c r="H24" s="381">
        <v>65</v>
      </c>
      <c r="I24" s="381">
        <v>870</v>
      </c>
    </row>
    <row r="25" spans="1:9">
      <c r="A25" s="381" t="s">
        <v>60</v>
      </c>
      <c r="B25" s="381">
        <v>111</v>
      </c>
      <c r="C25" s="382">
        <v>1688</v>
      </c>
      <c r="D25" s="381">
        <v>69</v>
      </c>
      <c r="E25" s="381">
        <v>751</v>
      </c>
      <c r="F25" s="381">
        <v>32</v>
      </c>
      <c r="G25" s="381">
        <v>333</v>
      </c>
      <c r="H25" s="381">
        <v>166</v>
      </c>
      <c r="I25" s="381">
        <v>967</v>
      </c>
    </row>
    <row r="26" spans="1:9">
      <c r="A26" s="381" t="s">
        <v>323</v>
      </c>
      <c r="B26" s="381">
        <v>188</v>
      </c>
      <c r="C26" s="382">
        <v>1919</v>
      </c>
      <c r="D26" s="381">
        <v>246</v>
      </c>
      <c r="E26" s="382">
        <v>2167</v>
      </c>
      <c r="F26" s="381">
        <v>3</v>
      </c>
      <c r="G26" s="381">
        <v>39</v>
      </c>
      <c r="H26" s="381">
        <v>144</v>
      </c>
      <c r="I26" s="382">
        <v>1071</v>
      </c>
    </row>
    <row r="27" spans="1:9">
      <c r="A27" s="381" t="s">
        <v>63</v>
      </c>
      <c r="B27" s="381">
        <v>24</v>
      </c>
      <c r="C27" s="381">
        <v>193</v>
      </c>
      <c r="D27" s="381">
        <v>21</v>
      </c>
      <c r="E27" s="381">
        <v>197</v>
      </c>
      <c r="F27" s="383">
        <v>0</v>
      </c>
      <c r="G27" s="383">
        <v>0</v>
      </c>
      <c r="H27" s="381">
        <v>14</v>
      </c>
      <c r="I27" s="381">
        <v>55</v>
      </c>
    </row>
    <row r="28" spans="1:9">
      <c r="A28" s="381" t="s">
        <v>65</v>
      </c>
      <c r="B28" s="381">
        <v>112</v>
      </c>
      <c r="C28" s="382">
        <v>2469</v>
      </c>
      <c r="D28" s="381">
        <v>9</v>
      </c>
      <c r="E28" s="381">
        <v>931</v>
      </c>
      <c r="F28" s="381">
        <v>3</v>
      </c>
      <c r="G28" s="381">
        <v>33</v>
      </c>
      <c r="H28" s="381">
        <v>14</v>
      </c>
      <c r="I28" s="381">
        <v>487</v>
      </c>
    </row>
    <row r="29" spans="1:9">
      <c r="A29" s="381" t="s">
        <v>70</v>
      </c>
      <c r="B29" s="381">
        <v>266</v>
      </c>
      <c r="C29" s="382">
        <v>9220</v>
      </c>
      <c r="D29" s="381">
        <v>348</v>
      </c>
      <c r="E29" s="382">
        <v>8943</v>
      </c>
      <c r="F29" s="381">
        <v>35</v>
      </c>
      <c r="G29" s="381">
        <v>377</v>
      </c>
      <c r="H29" s="381">
        <v>176</v>
      </c>
      <c r="I29" s="381">
        <v>934</v>
      </c>
    </row>
    <row r="30" spans="1:9">
      <c r="A30" s="381" t="s">
        <v>74</v>
      </c>
      <c r="B30" s="381">
        <v>16</v>
      </c>
      <c r="C30" s="381">
        <v>163</v>
      </c>
      <c r="D30" s="383">
        <v>0</v>
      </c>
      <c r="E30" s="383">
        <v>0</v>
      </c>
      <c r="F30" s="383">
        <v>0</v>
      </c>
      <c r="G30" s="383">
        <v>0</v>
      </c>
      <c r="H30" s="381">
        <v>27</v>
      </c>
      <c r="I30" s="381">
        <v>32</v>
      </c>
    </row>
    <row r="31" spans="1:9">
      <c r="A31" s="381" t="s">
        <v>75</v>
      </c>
      <c r="B31" s="381">
        <v>124</v>
      </c>
      <c r="C31" s="382">
        <v>1338</v>
      </c>
      <c r="D31" s="381">
        <v>57</v>
      </c>
      <c r="E31" s="381">
        <v>551</v>
      </c>
      <c r="F31" s="383">
        <v>0</v>
      </c>
      <c r="G31" s="383">
        <v>0</v>
      </c>
      <c r="H31" s="381">
        <v>132</v>
      </c>
      <c r="I31" s="382">
        <v>1521</v>
      </c>
    </row>
    <row r="32" spans="1:9">
      <c r="A32" s="381" t="s">
        <v>76</v>
      </c>
      <c r="B32" s="381">
        <v>265</v>
      </c>
      <c r="C32" s="382">
        <v>5297</v>
      </c>
      <c r="D32" s="381">
        <v>320</v>
      </c>
      <c r="E32" s="382">
        <v>4620</v>
      </c>
      <c r="F32" s="381">
        <v>100</v>
      </c>
      <c r="G32" s="381">
        <v>267</v>
      </c>
      <c r="H32" s="381">
        <v>540</v>
      </c>
      <c r="I32" s="382">
        <v>4368</v>
      </c>
    </row>
    <row r="33" spans="1:9">
      <c r="A33" s="381" t="s">
        <v>79</v>
      </c>
      <c r="B33" s="381">
        <v>195</v>
      </c>
      <c r="C33" s="382">
        <v>3601</v>
      </c>
      <c r="D33" s="381">
        <v>77</v>
      </c>
      <c r="E33" s="382">
        <v>1247</v>
      </c>
      <c r="F33" s="381">
        <v>19</v>
      </c>
      <c r="G33" s="381">
        <v>77</v>
      </c>
      <c r="H33" s="381">
        <v>97</v>
      </c>
      <c r="I33" s="382">
        <v>1556</v>
      </c>
    </row>
    <row r="34" spans="1:9">
      <c r="A34" s="381" t="s">
        <v>187</v>
      </c>
      <c r="B34" s="381">
        <v>11</v>
      </c>
      <c r="C34" s="381">
        <v>45</v>
      </c>
      <c r="D34" s="381">
        <v>4</v>
      </c>
      <c r="E34" s="381">
        <v>21</v>
      </c>
      <c r="F34" s="383">
        <v>0</v>
      </c>
      <c r="G34" s="383">
        <v>0</v>
      </c>
      <c r="H34" s="381">
        <v>34</v>
      </c>
      <c r="I34" s="381">
        <v>129</v>
      </c>
    </row>
    <row r="35" spans="1:9">
      <c r="A35" s="381" t="s">
        <v>82</v>
      </c>
      <c r="B35" s="381">
        <v>174</v>
      </c>
      <c r="C35" s="382">
        <v>4742</v>
      </c>
      <c r="D35" s="381">
        <v>79</v>
      </c>
      <c r="E35" s="382">
        <v>1215</v>
      </c>
      <c r="F35" s="381">
        <v>44</v>
      </c>
      <c r="G35" s="381">
        <v>344</v>
      </c>
      <c r="H35" s="381">
        <v>52</v>
      </c>
      <c r="I35" s="382">
        <v>1276</v>
      </c>
    </row>
    <row r="36" spans="1:9">
      <c r="A36" s="381" t="s">
        <v>226</v>
      </c>
      <c r="B36" s="381">
        <v>2</v>
      </c>
      <c r="C36" s="381">
        <v>7</v>
      </c>
      <c r="D36" s="381">
        <v>18</v>
      </c>
      <c r="E36" s="381">
        <v>153</v>
      </c>
      <c r="F36" s="381">
        <v>1</v>
      </c>
      <c r="G36" s="381">
        <v>29</v>
      </c>
      <c r="H36" s="381">
        <v>11</v>
      </c>
      <c r="I36" s="381">
        <v>80</v>
      </c>
    </row>
    <row r="37" spans="1:9">
      <c r="A37" s="381" t="s">
        <v>85</v>
      </c>
      <c r="B37" s="381">
        <v>310</v>
      </c>
      <c r="C37" s="382">
        <v>2463</v>
      </c>
      <c r="D37" s="381">
        <v>150</v>
      </c>
      <c r="E37" s="382">
        <v>1042</v>
      </c>
      <c r="F37" s="381">
        <v>2</v>
      </c>
      <c r="G37" s="381">
        <v>42</v>
      </c>
      <c r="H37" s="381">
        <v>138</v>
      </c>
      <c r="I37" s="382">
        <v>3430</v>
      </c>
    </row>
    <row r="38" spans="1:9">
      <c r="A38" s="381" t="s">
        <v>88</v>
      </c>
      <c r="B38" s="381">
        <v>83</v>
      </c>
      <c r="C38" s="382">
        <v>1402</v>
      </c>
      <c r="D38" s="381">
        <v>33</v>
      </c>
      <c r="E38" s="381">
        <v>548</v>
      </c>
      <c r="F38" s="381">
        <v>1</v>
      </c>
      <c r="G38" s="381">
        <v>150</v>
      </c>
      <c r="H38" s="381">
        <v>191</v>
      </c>
      <c r="I38" s="382">
        <v>2330</v>
      </c>
    </row>
    <row r="39" spans="1:9">
      <c r="A39" s="381" t="s">
        <v>227</v>
      </c>
      <c r="B39" s="381">
        <v>209</v>
      </c>
      <c r="C39" s="382">
        <v>4178</v>
      </c>
      <c r="D39" s="381">
        <v>39</v>
      </c>
      <c r="E39" s="382">
        <v>1938</v>
      </c>
      <c r="F39" s="381">
        <v>1</v>
      </c>
      <c r="G39" s="381">
        <v>21</v>
      </c>
      <c r="H39" s="381">
        <v>93</v>
      </c>
      <c r="I39" s="382">
        <v>1350</v>
      </c>
    </row>
    <row r="40" spans="1:9">
      <c r="A40" s="381" t="s">
        <v>91</v>
      </c>
      <c r="B40" s="381">
        <v>9</v>
      </c>
      <c r="C40" s="381">
        <v>47</v>
      </c>
      <c r="D40" s="381">
        <v>26</v>
      </c>
      <c r="E40" s="381">
        <v>222</v>
      </c>
      <c r="F40" s="381">
        <v>1</v>
      </c>
      <c r="G40" s="381">
        <v>7</v>
      </c>
      <c r="H40" s="381">
        <v>8</v>
      </c>
      <c r="I40" s="381">
        <v>139</v>
      </c>
    </row>
    <row r="41" spans="1:9">
      <c r="A41" s="381" t="s">
        <v>92</v>
      </c>
      <c r="B41" s="381">
        <v>68</v>
      </c>
      <c r="C41" s="382">
        <v>5373</v>
      </c>
      <c r="D41" s="381">
        <v>29</v>
      </c>
      <c r="E41" s="382">
        <v>1141</v>
      </c>
      <c r="F41" s="383">
        <v>0</v>
      </c>
      <c r="G41" s="383">
        <v>0</v>
      </c>
      <c r="H41" s="381">
        <v>112</v>
      </c>
      <c r="I41" s="381">
        <v>151</v>
      </c>
    </row>
    <row r="42" spans="1:9">
      <c r="A42" s="381" t="s">
        <v>189</v>
      </c>
      <c r="B42" s="381">
        <v>671</v>
      </c>
      <c r="C42" s="382">
        <v>7157</v>
      </c>
      <c r="D42" s="381">
        <v>48</v>
      </c>
      <c r="E42" s="382">
        <v>1682</v>
      </c>
      <c r="F42" s="381">
        <v>84</v>
      </c>
      <c r="G42" s="382">
        <v>2467</v>
      </c>
      <c r="H42" s="381">
        <v>252</v>
      </c>
      <c r="I42" s="382">
        <v>5247</v>
      </c>
    </row>
    <row r="43" spans="1:9">
      <c r="A43" s="381" t="s">
        <v>96</v>
      </c>
      <c r="B43" s="381">
        <v>109</v>
      </c>
      <c r="C43" s="382">
        <v>1207</v>
      </c>
      <c r="D43" s="381">
        <v>35</v>
      </c>
      <c r="E43" s="381">
        <v>335</v>
      </c>
      <c r="F43" s="381">
        <v>4</v>
      </c>
      <c r="G43" s="381">
        <v>37</v>
      </c>
      <c r="H43" s="381">
        <v>14</v>
      </c>
      <c r="I43" s="381">
        <v>194</v>
      </c>
    </row>
    <row r="44" spans="1:9">
      <c r="A44" s="381" t="s">
        <v>98</v>
      </c>
      <c r="B44" s="381">
        <v>3</v>
      </c>
      <c r="C44" s="381">
        <v>63</v>
      </c>
      <c r="D44" s="381">
        <v>18</v>
      </c>
      <c r="E44" s="381">
        <v>439</v>
      </c>
      <c r="F44" s="381">
        <v>2</v>
      </c>
      <c r="G44" s="381">
        <v>30</v>
      </c>
      <c r="H44" s="383">
        <v>0</v>
      </c>
      <c r="I44" s="383">
        <v>0</v>
      </c>
    </row>
    <row r="45" spans="1:9">
      <c r="A45" s="381" t="s">
        <v>99</v>
      </c>
      <c r="B45" s="381">
        <v>90</v>
      </c>
      <c r="C45" s="382">
        <v>3367</v>
      </c>
      <c r="D45" s="381">
        <v>22</v>
      </c>
      <c r="E45" s="381">
        <v>332</v>
      </c>
      <c r="F45" s="381">
        <v>31</v>
      </c>
      <c r="G45" s="381">
        <v>272</v>
      </c>
      <c r="H45" s="381">
        <v>73</v>
      </c>
      <c r="I45" s="382">
        <v>1039</v>
      </c>
    </row>
    <row r="46" spans="1:9">
      <c r="A46" s="381" t="s">
        <v>228</v>
      </c>
      <c r="B46" s="381">
        <v>214</v>
      </c>
      <c r="C46" s="382">
        <v>7006</v>
      </c>
      <c r="D46" s="381">
        <v>32</v>
      </c>
      <c r="E46" s="382">
        <v>1016</v>
      </c>
      <c r="F46" s="381">
        <v>5</v>
      </c>
      <c r="G46" s="381">
        <v>23</v>
      </c>
      <c r="H46" s="381">
        <v>49</v>
      </c>
      <c r="I46" s="382">
        <v>2780</v>
      </c>
    </row>
    <row r="47" spans="1:9">
      <c r="A47" s="381" t="s">
        <v>102</v>
      </c>
      <c r="B47" s="381">
        <v>36</v>
      </c>
      <c r="C47" s="381">
        <v>413</v>
      </c>
      <c r="D47" s="381">
        <v>5</v>
      </c>
      <c r="E47" s="381">
        <v>93</v>
      </c>
      <c r="F47" s="383">
        <v>0</v>
      </c>
      <c r="G47" s="383">
        <v>0</v>
      </c>
      <c r="H47" s="381">
        <v>11</v>
      </c>
      <c r="I47" s="381">
        <v>52</v>
      </c>
    </row>
    <row r="48" spans="1:9">
      <c r="A48" s="381" t="s">
        <v>104</v>
      </c>
      <c r="B48" s="381">
        <v>270</v>
      </c>
      <c r="C48" s="382">
        <v>4544</v>
      </c>
      <c r="D48" s="381">
        <v>113</v>
      </c>
      <c r="E48" s="382">
        <v>4184</v>
      </c>
      <c r="F48" s="381">
        <v>20</v>
      </c>
      <c r="G48" s="381">
        <v>104</v>
      </c>
      <c r="H48" s="381">
        <v>335</v>
      </c>
      <c r="I48" s="382">
        <v>3903</v>
      </c>
    </row>
    <row r="49" spans="1:9">
      <c r="A49" s="381" t="s">
        <v>105</v>
      </c>
      <c r="B49" s="381">
        <v>162</v>
      </c>
      <c r="C49" s="382">
        <v>7643</v>
      </c>
      <c r="D49" s="381">
        <v>48</v>
      </c>
      <c r="E49" s="382">
        <v>1889</v>
      </c>
      <c r="F49" s="381">
        <v>10</v>
      </c>
      <c r="G49" s="381">
        <v>274</v>
      </c>
      <c r="H49" s="381">
        <v>59</v>
      </c>
      <c r="I49" s="382">
        <v>2965</v>
      </c>
    </row>
    <row r="50" spans="1:9">
      <c r="A50" s="381" t="s">
        <v>106</v>
      </c>
      <c r="B50" s="381">
        <v>124</v>
      </c>
      <c r="C50" s="382">
        <v>1705</v>
      </c>
      <c r="D50" s="381">
        <v>100</v>
      </c>
      <c r="E50" s="381">
        <v>840</v>
      </c>
      <c r="F50" s="381">
        <v>1</v>
      </c>
      <c r="G50" s="381">
        <v>8</v>
      </c>
      <c r="H50" s="381">
        <v>116</v>
      </c>
      <c r="I50" s="382">
        <v>1364</v>
      </c>
    </row>
    <row r="51" spans="1:9">
      <c r="A51" s="381" t="s">
        <v>108</v>
      </c>
      <c r="B51" s="381">
        <v>92</v>
      </c>
      <c r="C51" s="381">
        <v>754</v>
      </c>
      <c r="D51" s="381">
        <v>42</v>
      </c>
      <c r="E51" s="381">
        <v>800</v>
      </c>
      <c r="F51" s="381">
        <v>42</v>
      </c>
      <c r="G51" s="381">
        <v>264</v>
      </c>
      <c r="H51" s="381">
        <v>186</v>
      </c>
      <c r="I51" s="382">
        <v>1474</v>
      </c>
    </row>
  </sheetData>
  <conditionalFormatting sqref="B5:I51">
    <cfRule type="cellIs" dxfId="22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7C06-B34A-400D-AD9D-FBF7A073F4E4}">
  <dimension ref="A1:I51"/>
  <sheetViews>
    <sheetView zoomScaleNormal="100" workbookViewId="0">
      <selection activeCell="L35" sqref="L35"/>
    </sheetView>
  </sheetViews>
  <sheetFormatPr defaultRowHeight="12.75"/>
  <cols>
    <col min="1" max="1" width="15.5703125" customWidth="1"/>
    <col min="2" max="2" width="7.140625" customWidth="1"/>
    <col min="3" max="3" width="9.5703125" customWidth="1"/>
    <col min="4" max="4" width="9.42578125" customWidth="1"/>
    <col min="5" max="5" width="9.7109375" customWidth="1"/>
    <col min="6" max="6" width="11.28515625" customWidth="1"/>
    <col min="7" max="7" width="11" customWidth="1"/>
    <col min="8" max="8" width="4.7109375" customWidth="1"/>
    <col min="9" max="9" width="10.28515625" customWidth="1"/>
  </cols>
  <sheetData>
    <row r="1" spans="1:9" ht="15">
      <c r="A1" s="1" t="s">
        <v>942</v>
      </c>
      <c r="B1" s="1"/>
      <c r="C1" s="1"/>
      <c r="D1" s="1"/>
      <c r="E1" s="1"/>
      <c r="F1" s="1"/>
      <c r="G1" s="1"/>
      <c r="H1" s="183"/>
      <c r="I1" s="183"/>
    </row>
    <row r="2" spans="1:9" ht="15">
      <c r="A2" s="14" t="s">
        <v>960</v>
      </c>
      <c r="B2" s="380"/>
      <c r="C2" s="380"/>
      <c r="D2" s="380"/>
      <c r="E2" s="380"/>
      <c r="F2" s="380"/>
      <c r="G2" s="97"/>
      <c r="H2" s="183"/>
      <c r="I2" s="183"/>
    </row>
    <row r="3" spans="1:9" ht="15">
      <c r="A3" s="380"/>
      <c r="B3" s="97"/>
      <c r="C3" s="97"/>
      <c r="D3" s="97"/>
      <c r="E3" s="97"/>
      <c r="F3" s="97"/>
      <c r="G3" s="97"/>
      <c r="H3" s="183"/>
      <c r="I3" s="183"/>
    </row>
    <row r="4" spans="1:9" ht="48">
      <c r="A4" s="212"/>
      <c r="B4" s="42" t="s">
        <v>952</v>
      </c>
      <c r="C4" s="42" t="s">
        <v>953</v>
      </c>
      <c r="D4" s="42" t="s">
        <v>954</v>
      </c>
      <c r="E4" s="42" t="s">
        <v>955</v>
      </c>
      <c r="F4" s="42" t="s">
        <v>956</v>
      </c>
      <c r="G4" s="42" t="s">
        <v>957</v>
      </c>
      <c r="H4" s="42" t="s">
        <v>958</v>
      </c>
      <c r="I4" s="42" t="s">
        <v>959</v>
      </c>
    </row>
    <row r="5" spans="1:9">
      <c r="A5" s="381" t="s">
        <v>321</v>
      </c>
      <c r="B5" s="381">
        <v>50</v>
      </c>
      <c r="C5" s="381">
        <v>450</v>
      </c>
      <c r="D5" s="381">
        <v>3</v>
      </c>
      <c r="E5" s="381">
        <v>23</v>
      </c>
      <c r="F5" s="381">
        <v>62</v>
      </c>
      <c r="G5" s="382">
        <v>1036</v>
      </c>
      <c r="H5" s="383">
        <v>0</v>
      </c>
      <c r="I5" s="383">
        <v>0</v>
      </c>
    </row>
    <row r="6" spans="1:9">
      <c r="A6" s="381" t="s">
        <v>185</v>
      </c>
      <c r="B6" s="381">
        <v>39</v>
      </c>
      <c r="C6" s="381">
        <v>247</v>
      </c>
      <c r="D6" s="381">
        <v>1</v>
      </c>
      <c r="E6" s="381">
        <v>30</v>
      </c>
      <c r="F6" s="383">
        <v>0</v>
      </c>
      <c r="G6" s="383">
        <v>0</v>
      </c>
      <c r="H6" s="381">
        <v>1</v>
      </c>
      <c r="I6" s="381">
        <v>125</v>
      </c>
    </row>
    <row r="7" spans="1:9">
      <c r="A7" s="381" t="s">
        <v>29</v>
      </c>
      <c r="B7" s="381">
        <v>2</v>
      </c>
      <c r="C7" s="381">
        <v>24</v>
      </c>
      <c r="D7" s="383">
        <v>0</v>
      </c>
      <c r="E7" s="383">
        <v>0</v>
      </c>
      <c r="F7" s="383">
        <v>0</v>
      </c>
      <c r="G7" s="383">
        <v>0</v>
      </c>
      <c r="H7" s="383">
        <v>0</v>
      </c>
      <c r="I7" s="383">
        <v>0</v>
      </c>
    </row>
    <row r="8" spans="1:9">
      <c r="A8" s="381" t="s">
        <v>30</v>
      </c>
      <c r="B8" s="381">
        <v>12</v>
      </c>
      <c r="C8" s="381">
        <v>140</v>
      </c>
      <c r="D8" s="383">
        <v>0</v>
      </c>
      <c r="E8" s="383">
        <v>0</v>
      </c>
      <c r="F8" s="383">
        <v>0</v>
      </c>
      <c r="G8" s="383">
        <v>0</v>
      </c>
      <c r="H8" s="381">
        <v>6</v>
      </c>
      <c r="I8" s="381">
        <v>101</v>
      </c>
    </row>
    <row r="9" spans="1:9">
      <c r="A9" s="381" t="s">
        <v>32</v>
      </c>
      <c r="B9" s="381">
        <v>19</v>
      </c>
      <c r="C9" s="381">
        <v>100</v>
      </c>
      <c r="D9" s="381">
        <v>3</v>
      </c>
      <c r="E9" s="381">
        <v>51</v>
      </c>
      <c r="F9" s="381">
        <v>7</v>
      </c>
      <c r="G9" s="381">
        <v>72</v>
      </c>
      <c r="H9" s="383">
        <v>0</v>
      </c>
      <c r="I9" s="383">
        <v>0</v>
      </c>
    </row>
    <row r="10" spans="1:9">
      <c r="A10" s="381" t="s">
        <v>33</v>
      </c>
      <c r="B10" s="381">
        <v>47</v>
      </c>
      <c r="C10" s="381">
        <v>102</v>
      </c>
      <c r="D10" s="381">
        <v>5</v>
      </c>
      <c r="E10" s="381">
        <v>42</v>
      </c>
      <c r="F10" s="381">
        <v>13</v>
      </c>
      <c r="G10" s="381">
        <v>146</v>
      </c>
      <c r="H10" s="381">
        <v>5</v>
      </c>
      <c r="I10" s="381">
        <v>28</v>
      </c>
    </row>
    <row r="11" spans="1:9">
      <c r="A11" s="381" t="s">
        <v>37</v>
      </c>
      <c r="B11" s="381">
        <v>8</v>
      </c>
      <c r="C11" s="382">
        <v>2088</v>
      </c>
      <c r="D11" s="383">
        <v>0</v>
      </c>
      <c r="E11" s="383">
        <v>0</v>
      </c>
      <c r="F11" s="383">
        <v>0</v>
      </c>
      <c r="G11" s="383">
        <v>0</v>
      </c>
      <c r="H11" s="381">
        <v>1</v>
      </c>
      <c r="I11" s="381">
        <v>96</v>
      </c>
    </row>
    <row r="12" spans="1:9">
      <c r="A12" s="381" t="s">
        <v>215</v>
      </c>
      <c r="B12" s="381">
        <v>492</v>
      </c>
      <c r="C12" s="381">
        <v>400</v>
      </c>
      <c r="D12" s="381">
        <v>45</v>
      </c>
      <c r="E12" s="381">
        <v>201</v>
      </c>
      <c r="F12" s="383">
        <v>0</v>
      </c>
      <c r="G12" s="383">
        <v>0</v>
      </c>
      <c r="H12" s="383">
        <v>0</v>
      </c>
      <c r="I12" s="383">
        <v>0</v>
      </c>
    </row>
    <row r="13" spans="1:9">
      <c r="A13" s="381" t="s">
        <v>38</v>
      </c>
      <c r="B13" s="381">
        <v>74</v>
      </c>
      <c r="C13" s="381">
        <v>668</v>
      </c>
      <c r="D13" s="381">
        <v>1</v>
      </c>
      <c r="E13" s="381">
        <v>24</v>
      </c>
      <c r="F13" s="381">
        <v>147</v>
      </c>
      <c r="G13" s="382">
        <v>2313</v>
      </c>
      <c r="H13" s="381">
        <v>404</v>
      </c>
      <c r="I13" s="382">
        <v>6246</v>
      </c>
    </row>
    <row r="14" spans="1:9">
      <c r="A14" s="381" t="s">
        <v>42</v>
      </c>
      <c r="B14" s="381">
        <v>12</v>
      </c>
      <c r="C14" s="381">
        <v>247</v>
      </c>
      <c r="D14" s="383">
        <v>0</v>
      </c>
      <c r="E14" s="383">
        <v>0</v>
      </c>
      <c r="F14" s="383">
        <v>0</v>
      </c>
      <c r="G14" s="383">
        <v>0</v>
      </c>
      <c r="H14" s="381">
        <v>4</v>
      </c>
      <c r="I14" s="381">
        <v>66</v>
      </c>
    </row>
    <row r="15" spans="1:9">
      <c r="A15" s="381" t="s">
        <v>44</v>
      </c>
      <c r="B15" s="381">
        <v>5</v>
      </c>
      <c r="C15" s="381">
        <v>10</v>
      </c>
      <c r="D15" s="383">
        <v>0</v>
      </c>
      <c r="E15" s="383">
        <v>0</v>
      </c>
      <c r="F15" s="383">
        <v>0</v>
      </c>
      <c r="G15" s="383">
        <v>0</v>
      </c>
      <c r="H15" s="381">
        <v>25</v>
      </c>
      <c r="I15" s="381">
        <v>431</v>
      </c>
    </row>
    <row r="16" spans="1:9">
      <c r="A16" s="381" t="s">
        <v>47</v>
      </c>
      <c r="B16" s="383">
        <v>0</v>
      </c>
      <c r="C16" s="383">
        <v>0</v>
      </c>
      <c r="D16" s="383">
        <v>0</v>
      </c>
      <c r="E16" s="383">
        <v>0</v>
      </c>
      <c r="F16" s="383">
        <v>0</v>
      </c>
      <c r="G16" s="383">
        <v>0</v>
      </c>
      <c r="H16" s="381">
        <v>29</v>
      </c>
      <c r="I16" s="381">
        <v>38</v>
      </c>
    </row>
    <row r="17" spans="1:9">
      <c r="A17" s="381" t="s">
        <v>49</v>
      </c>
      <c r="B17" s="381">
        <v>17</v>
      </c>
      <c r="C17" s="381">
        <v>135</v>
      </c>
      <c r="D17" s="383">
        <v>0</v>
      </c>
      <c r="E17" s="383">
        <v>0</v>
      </c>
      <c r="F17" s="381">
        <v>32</v>
      </c>
      <c r="G17" s="381">
        <v>240</v>
      </c>
      <c r="H17" s="381">
        <v>3</v>
      </c>
      <c r="I17" s="381">
        <v>138</v>
      </c>
    </row>
    <row r="18" spans="1:9">
      <c r="A18" s="381" t="s">
        <v>52</v>
      </c>
      <c r="B18" s="381">
        <v>52</v>
      </c>
      <c r="C18" s="381">
        <v>129</v>
      </c>
      <c r="D18" s="383">
        <v>0</v>
      </c>
      <c r="E18" s="383">
        <v>0</v>
      </c>
      <c r="F18" s="383">
        <v>0</v>
      </c>
      <c r="G18" s="383">
        <v>0</v>
      </c>
      <c r="H18" s="383">
        <v>0</v>
      </c>
      <c r="I18" s="383">
        <v>0</v>
      </c>
    </row>
    <row r="19" spans="1:9">
      <c r="A19" s="381" t="s">
        <v>54</v>
      </c>
      <c r="B19" s="381">
        <v>17</v>
      </c>
      <c r="C19" s="381">
        <v>113</v>
      </c>
      <c r="D19" s="383">
        <v>0</v>
      </c>
      <c r="E19" s="383">
        <v>0</v>
      </c>
      <c r="F19" s="381">
        <v>69</v>
      </c>
      <c r="G19" s="381">
        <v>285</v>
      </c>
      <c r="H19" s="381">
        <v>4</v>
      </c>
      <c r="I19" s="381">
        <v>81</v>
      </c>
    </row>
    <row r="20" spans="1:9">
      <c r="A20" s="381" t="s">
        <v>56</v>
      </c>
      <c r="B20" s="383">
        <v>0</v>
      </c>
      <c r="C20" s="383">
        <v>0</v>
      </c>
      <c r="D20" s="383">
        <v>0</v>
      </c>
      <c r="E20" s="383">
        <v>0</v>
      </c>
      <c r="F20" s="381">
        <v>40</v>
      </c>
      <c r="G20" s="381">
        <v>245</v>
      </c>
      <c r="H20" s="381">
        <v>26</v>
      </c>
      <c r="I20" s="381">
        <v>775</v>
      </c>
    </row>
    <row r="21" spans="1:9">
      <c r="A21" s="381" t="s">
        <v>57</v>
      </c>
      <c r="B21" s="381">
        <v>72</v>
      </c>
      <c r="C21" s="381">
        <v>655</v>
      </c>
      <c r="D21" s="383">
        <v>0</v>
      </c>
      <c r="E21" s="383">
        <v>0</v>
      </c>
      <c r="F21" s="381">
        <v>181</v>
      </c>
      <c r="G21" s="382">
        <v>1330</v>
      </c>
      <c r="H21" s="383">
        <v>0</v>
      </c>
      <c r="I21" s="383">
        <v>0</v>
      </c>
    </row>
    <row r="22" spans="1:9">
      <c r="A22" s="381" t="s">
        <v>59</v>
      </c>
      <c r="B22" s="381">
        <v>15</v>
      </c>
      <c r="C22" s="381">
        <v>125</v>
      </c>
      <c r="D22" s="383">
        <v>0</v>
      </c>
      <c r="E22" s="383">
        <v>0</v>
      </c>
      <c r="F22" s="383">
        <v>0</v>
      </c>
      <c r="G22" s="383">
        <v>0</v>
      </c>
      <c r="H22" s="381">
        <v>19</v>
      </c>
      <c r="I22" s="381">
        <v>538</v>
      </c>
    </row>
    <row r="23" spans="1:9">
      <c r="A23" s="381" t="s">
        <v>322</v>
      </c>
      <c r="B23" s="381">
        <v>87</v>
      </c>
      <c r="C23" s="382">
        <v>1402</v>
      </c>
      <c r="D23" s="381">
        <v>1</v>
      </c>
      <c r="E23" s="381">
        <v>2</v>
      </c>
      <c r="F23" s="381">
        <v>1</v>
      </c>
      <c r="G23" s="381">
        <v>8</v>
      </c>
      <c r="H23" s="381">
        <v>109</v>
      </c>
      <c r="I23" s="382">
        <v>5921</v>
      </c>
    </row>
    <row r="24" spans="1:9">
      <c r="A24" s="381" t="s">
        <v>222</v>
      </c>
      <c r="B24" s="381">
        <v>7</v>
      </c>
      <c r="C24" s="381">
        <v>77</v>
      </c>
      <c r="D24" s="383">
        <v>0</v>
      </c>
      <c r="E24" s="383">
        <v>0</v>
      </c>
      <c r="F24" s="383">
        <v>0</v>
      </c>
      <c r="G24" s="383">
        <v>0</v>
      </c>
      <c r="H24" s="381">
        <v>8</v>
      </c>
      <c r="I24" s="381">
        <v>138</v>
      </c>
    </row>
    <row r="25" spans="1:9">
      <c r="A25" s="381" t="s">
        <v>60</v>
      </c>
      <c r="B25" s="381">
        <v>37</v>
      </c>
      <c r="C25" s="381">
        <v>302</v>
      </c>
      <c r="D25" s="381">
        <v>6</v>
      </c>
      <c r="E25" s="381">
        <v>90</v>
      </c>
      <c r="F25" s="383">
        <v>0</v>
      </c>
      <c r="G25" s="383">
        <v>0</v>
      </c>
      <c r="H25" s="383">
        <v>0</v>
      </c>
      <c r="I25" s="383">
        <v>0</v>
      </c>
    </row>
    <row r="26" spans="1:9">
      <c r="A26" s="381" t="s">
        <v>323</v>
      </c>
      <c r="B26" s="381">
        <v>344</v>
      </c>
      <c r="C26" s="382">
        <v>1380</v>
      </c>
      <c r="D26" s="381">
        <v>13</v>
      </c>
      <c r="E26" s="381">
        <v>696</v>
      </c>
      <c r="F26" s="383">
        <v>0</v>
      </c>
      <c r="G26" s="383">
        <v>0</v>
      </c>
      <c r="H26" s="381">
        <v>134</v>
      </c>
      <c r="I26" s="382">
        <v>4677</v>
      </c>
    </row>
    <row r="27" spans="1:9">
      <c r="A27" s="381" t="s">
        <v>63</v>
      </c>
      <c r="B27" s="381">
        <v>1</v>
      </c>
      <c r="C27" s="381">
        <v>6</v>
      </c>
      <c r="D27" s="383">
        <v>0</v>
      </c>
      <c r="E27" s="383">
        <v>0</v>
      </c>
      <c r="F27" s="383">
        <v>0</v>
      </c>
      <c r="G27" s="383">
        <v>0</v>
      </c>
      <c r="H27" s="381">
        <v>3</v>
      </c>
      <c r="I27" s="381">
        <v>54</v>
      </c>
    </row>
    <row r="28" spans="1:9">
      <c r="A28" s="381" t="s">
        <v>65</v>
      </c>
      <c r="B28" s="381">
        <v>51</v>
      </c>
      <c r="C28" s="381">
        <v>241</v>
      </c>
      <c r="D28" s="381">
        <v>2</v>
      </c>
      <c r="E28" s="381">
        <v>57</v>
      </c>
      <c r="F28" s="383">
        <v>0</v>
      </c>
      <c r="G28" s="383">
        <v>0</v>
      </c>
      <c r="H28" s="381">
        <v>19</v>
      </c>
      <c r="I28" s="381">
        <v>196</v>
      </c>
    </row>
    <row r="29" spans="1:9">
      <c r="A29" s="381" t="s">
        <v>70</v>
      </c>
      <c r="B29" s="383">
        <v>0</v>
      </c>
      <c r="C29" s="383">
        <v>0</v>
      </c>
      <c r="D29" s="381">
        <v>5</v>
      </c>
      <c r="E29" s="381">
        <v>111</v>
      </c>
      <c r="F29" s="381">
        <v>118</v>
      </c>
      <c r="G29" s="381">
        <v>536</v>
      </c>
      <c r="H29" s="381">
        <v>11</v>
      </c>
      <c r="I29" s="381">
        <v>76</v>
      </c>
    </row>
    <row r="30" spans="1:9">
      <c r="A30" s="381" t="s">
        <v>74</v>
      </c>
      <c r="B30" s="383">
        <v>0</v>
      </c>
      <c r="C30" s="383">
        <v>0</v>
      </c>
      <c r="D30" s="383">
        <v>0</v>
      </c>
      <c r="E30" s="383">
        <v>0</v>
      </c>
      <c r="F30" s="383">
        <v>0</v>
      </c>
      <c r="G30" s="383">
        <v>0</v>
      </c>
      <c r="H30" s="381">
        <v>26</v>
      </c>
      <c r="I30" s="381">
        <v>200</v>
      </c>
    </row>
    <row r="31" spans="1:9">
      <c r="A31" s="381" t="s">
        <v>75</v>
      </c>
      <c r="B31" s="381">
        <v>20</v>
      </c>
      <c r="C31" s="381">
        <v>167</v>
      </c>
      <c r="D31" s="383">
        <v>0</v>
      </c>
      <c r="E31" s="383">
        <v>0</v>
      </c>
      <c r="F31" s="383">
        <v>0</v>
      </c>
      <c r="G31" s="383">
        <v>0</v>
      </c>
      <c r="H31" s="383">
        <v>0</v>
      </c>
      <c r="I31" s="383">
        <v>0</v>
      </c>
    </row>
    <row r="32" spans="1:9">
      <c r="A32" s="381" t="s">
        <v>76</v>
      </c>
      <c r="B32" s="381">
        <v>38</v>
      </c>
      <c r="C32" s="381">
        <v>383</v>
      </c>
      <c r="D32" s="381">
        <v>1</v>
      </c>
      <c r="E32" s="381">
        <v>23</v>
      </c>
      <c r="F32" s="381">
        <v>56</v>
      </c>
      <c r="G32" s="381">
        <v>362</v>
      </c>
      <c r="H32" s="383">
        <v>0</v>
      </c>
      <c r="I32" s="383">
        <v>0</v>
      </c>
    </row>
    <row r="33" spans="1:9">
      <c r="A33" s="381" t="s">
        <v>79</v>
      </c>
      <c r="B33" s="383">
        <v>0</v>
      </c>
      <c r="C33" s="383">
        <v>0</v>
      </c>
      <c r="D33" s="381">
        <v>1</v>
      </c>
      <c r="E33" s="381">
        <v>10</v>
      </c>
      <c r="F33" s="381">
        <v>65</v>
      </c>
      <c r="G33" s="381">
        <v>516</v>
      </c>
      <c r="H33" s="381">
        <v>2</v>
      </c>
      <c r="I33" s="381">
        <v>57</v>
      </c>
    </row>
    <row r="34" spans="1:9">
      <c r="A34" s="381" t="s">
        <v>187</v>
      </c>
      <c r="B34" s="381">
        <v>40</v>
      </c>
      <c r="C34" s="381">
        <v>405</v>
      </c>
      <c r="D34" s="381">
        <v>1</v>
      </c>
      <c r="E34" s="381">
        <v>33</v>
      </c>
      <c r="F34" s="383">
        <v>0</v>
      </c>
      <c r="G34" s="383">
        <v>0</v>
      </c>
      <c r="H34" s="383">
        <v>0</v>
      </c>
      <c r="I34" s="383">
        <v>0</v>
      </c>
    </row>
    <row r="35" spans="1:9">
      <c r="A35" s="381" t="s">
        <v>82</v>
      </c>
      <c r="B35" s="381">
        <v>21</v>
      </c>
      <c r="C35" s="381">
        <v>132</v>
      </c>
      <c r="D35" s="381">
        <v>2</v>
      </c>
      <c r="E35" s="381">
        <v>38</v>
      </c>
      <c r="F35" s="383">
        <v>0</v>
      </c>
      <c r="G35" s="383">
        <v>0</v>
      </c>
      <c r="H35" s="383">
        <v>0</v>
      </c>
      <c r="I35" s="383">
        <v>0</v>
      </c>
    </row>
    <row r="36" spans="1:9">
      <c r="A36" s="381" t="s">
        <v>226</v>
      </c>
      <c r="B36" s="383">
        <v>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  <c r="H36" s="381">
        <v>23</v>
      </c>
      <c r="I36" s="381">
        <v>283</v>
      </c>
    </row>
    <row r="37" spans="1:9">
      <c r="A37" s="381" t="s">
        <v>85</v>
      </c>
      <c r="B37" s="381">
        <v>744</v>
      </c>
      <c r="C37" s="382">
        <v>4387</v>
      </c>
      <c r="D37" s="383">
        <v>0</v>
      </c>
      <c r="E37" s="383">
        <v>0</v>
      </c>
      <c r="F37" s="381">
        <v>5</v>
      </c>
      <c r="G37" s="381">
        <v>202</v>
      </c>
      <c r="H37" s="383">
        <v>0</v>
      </c>
      <c r="I37" s="383">
        <v>0</v>
      </c>
    </row>
    <row r="38" spans="1:9">
      <c r="A38" s="381" t="s">
        <v>88</v>
      </c>
      <c r="B38" s="381">
        <v>15</v>
      </c>
      <c r="C38" s="381">
        <v>120</v>
      </c>
      <c r="D38" s="383">
        <v>0</v>
      </c>
      <c r="E38" s="383">
        <v>0</v>
      </c>
      <c r="F38" s="383">
        <v>0</v>
      </c>
      <c r="G38" s="383">
        <v>0</v>
      </c>
      <c r="H38" s="381">
        <v>1</v>
      </c>
      <c r="I38" s="381">
        <v>200</v>
      </c>
    </row>
    <row r="39" spans="1:9">
      <c r="A39" s="381" t="s">
        <v>227</v>
      </c>
      <c r="B39" s="381">
        <v>2</v>
      </c>
      <c r="C39" s="381">
        <v>55</v>
      </c>
      <c r="D39" s="383">
        <v>0</v>
      </c>
      <c r="E39" s="383">
        <v>0</v>
      </c>
      <c r="F39" s="381">
        <v>15</v>
      </c>
      <c r="G39" s="381">
        <v>86</v>
      </c>
      <c r="H39" s="381">
        <v>2</v>
      </c>
      <c r="I39" s="381">
        <v>235</v>
      </c>
    </row>
    <row r="40" spans="1:9">
      <c r="A40" s="381" t="s">
        <v>91</v>
      </c>
      <c r="B40" s="381">
        <v>17</v>
      </c>
      <c r="C40" s="381">
        <v>136</v>
      </c>
      <c r="D40" s="383">
        <v>0</v>
      </c>
      <c r="E40" s="383">
        <v>0</v>
      </c>
      <c r="F40" s="383">
        <v>0</v>
      </c>
      <c r="G40" s="383">
        <v>0</v>
      </c>
      <c r="H40" s="381">
        <v>6</v>
      </c>
      <c r="I40" s="381">
        <v>62</v>
      </c>
    </row>
    <row r="41" spans="1:9">
      <c r="A41" s="381" t="s">
        <v>92</v>
      </c>
      <c r="B41" s="383">
        <v>0</v>
      </c>
      <c r="C41" s="383">
        <v>0</v>
      </c>
      <c r="D41" s="383">
        <v>0</v>
      </c>
      <c r="E41" s="383">
        <v>0</v>
      </c>
      <c r="F41" s="383">
        <v>0</v>
      </c>
      <c r="G41" s="383">
        <v>0</v>
      </c>
      <c r="H41" s="381">
        <v>53</v>
      </c>
      <c r="I41" s="382">
        <v>1007</v>
      </c>
    </row>
    <row r="42" spans="1:9">
      <c r="A42" s="381" t="s">
        <v>189</v>
      </c>
      <c r="B42" s="381">
        <v>26</v>
      </c>
      <c r="C42" s="381">
        <v>222</v>
      </c>
      <c r="D42" s="383">
        <v>0</v>
      </c>
      <c r="E42" s="383">
        <v>0</v>
      </c>
      <c r="F42" s="383">
        <v>0</v>
      </c>
      <c r="G42" s="383">
        <v>0</v>
      </c>
      <c r="H42" s="381">
        <v>60</v>
      </c>
      <c r="I42" s="382">
        <v>1662</v>
      </c>
    </row>
    <row r="43" spans="1:9">
      <c r="A43" s="381" t="s">
        <v>96</v>
      </c>
      <c r="B43" s="381">
        <v>18</v>
      </c>
      <c r="C43" s="381">
        <v>111</v>
      </c>
      <c r="D43" s="383">
        <v>0</v>
      </c>
      <c r="E43" s="383">
        <v>0</v>
      </c>
      <c r="F43" s="383">
        <v>0</v>
      </c>
      <c r="G43" s="383">
        <v>0</v>
      </c>
      <c r="H43" s="381">
        <v>1</v>
      </c>
      <c r="I43" s="381">
        <v>200</v>
      </c>
    </row>
    <row r="44" spans="1:9">
      <c r="A44" s="381" t="s">
        <v>98</v>
      </c>
      <c r="B44" s="381">
        <v>5</v>
      </c>
      <c r="C44" s="381">
        <v>93</v>
      </c>
      <c r="D44" s="383">
        <v>0</v>
      </c>
      <c r="E44" s="383">
        <v>0</v>
      </c>
      <c r="F44" s="383">
        <v>0</v>
      </c>
      <c r="G44" s="383">
        <v>0</v>
      </c>
      <c r="H44" s="381">
        <v>48</v>
      </c>
      <c r="I44" s="381">
        <v>885</v>
      </c>
    </row>
    <row r="45" spans="1:9">
      <c r="A45" s="381" t="s">
        <v>99</v>
      </c>
      <c r="B45" s="383">
        <v>0</v>
      </c>
      <c r="C45" s="383">
        <v>0</v>
      </c>
      <c r="D45" s="381">
        <v>1</v>
      </c>
      <c r="E45" s="381">
        <v>500</v>
      </c>
      <c r="F45" s="383">
        <v>0</v>
      </c>
      <c r="G45" s="383">
        <v>0</v>
      </c>
      <c r="H45" s="381">
        <v>2</v>
      </c>
      <c r="I45" s="382">
        <v>1100</v>
      </c>
    </row>
    <row r="46" spans="1:9">
      <c r="A46" s="381" t="s">
        <v>228</v>
      </c>
      <c r="B46" s="381">
        <v>11</v>
      </c>
      <c r="C46" s="381">
        <v>186</v>
      </c>
      <c r="D46" s="381">
        <v>5</v>
      </c>
      <c r="E46" s="381">
        <v>133</v>
      </c>
      <c r="F46" s="381">
        <v>15</v>
      </c>
      <c r="G46" s="382">
        <v>1510</v>
      </c>
      <c r="H46" s="381">
        <v>39</v>
      </c>
      <c r="I46" s="382">
        <v>2594</v>
      </c>
    </row>
    <row r="47" spans="1:9">
      <c r="A47" s="381" t="s">
        <v>102</v>
      </c>
      <c r="B47" s="381">
        <v>54</v>
      </c>
      <c r="C47" s="381">
        <v>289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</row>
    <row r="48" spans="1:9">
      <c r="A48" s="381" t="s">
        <v>104</v>
      </c>
      <c r="B48" s="381">
        <v>256</v>
      </c>
      <c r="C48" s="381">
        <v>853</v>
      </c>
      <c r="D48" s="381">
        <v>5</v>
      </c>
      <c r="E48" s="381">
        <v>79</v>
      </c>
      <c r="F48" s="383">
        <v>0</v>
      </c>
      <c r="G48" s="383">
        <v>0</v>
      </c>
      <c r="H48" s="381">
        <v>17</v>
      </c>
      <c r="I48" s="381">
        <v>434</v>
      </c>
    </row>
    <row r="49" spans="1:9">
      <c r="A49" s="381" t="s">
        <v>105</v>
      </c>
      <c r="B49" s="381">
        <v>20</v>
      </c>
      <c r="C49" s="381">
        <v>91</v>
      </c>
      <c r="D49" s="381">
        <v>1</v>
      </c>
      <c r="E49" s="381">
        <v>172</v>
      </c>
      <c r="F49" s="381">
        <v>44</v>
      </c>
      <c r="G49" s="381">
        <v>290</v>
      </c>
      <c r="H49" s="381">
        <v>1</v>
      </c>
      <c r="I49" s="381">
        <v>125</v>
      </c>
    </row>
    <row r="50" spans="1:9">
      <c r="A50" s="381" t="s">
        <v>106</v>
      </c>
      <c r="B50" s="381">
        <v>96</v>
      </c>
      <c r="C50" s="381">
        <v>716</v>
      </c>
      <c r="D50" s="383">
        <v>0</v>
      </c>
      <c r="E50" s="383">
        <v>0</v>
      </c>
      <c r="F50" s="383">
        <v>0</v>
      </c>
      <c r="G50" s="383">
        <v>0</v>
      </c>
      <c r="H50" s="381">
        <v>212</v>
      </c>
      <c r="I50" s="382">
        <v>2419</v>
      </c>
    </row>
    <row r="51" spans="1:9">
      <c r="A51" s="381" t="s">
        <v>108</v>
      </c>
      <c r="B51" s="381">
        <v>1</v>
      </c>
      <c r="C51" s="381">
        <v>10</v>
      </c>
      <c r="D51" s="383">
        <v>0</v>
      </c>
      <c r="E51" s="383">
        <v>0</v>
      </c>
      <c r="F51" s="383">
        <v>0</v>
      </c>
      <c r="G51" s="383">
        <v>0</v>
      </c>
      <c r="H51" s="381">
        <v>8</v>
      </c>
      <c r="I51" s="381">
        <v>469</v>
      </c>
    </row>
  </sheetData>
  <conditionalFormatting sqref="B5:I51">
    <cfRule type="cellIs" dxfId="21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FC1A-91C4-43DB-8EDD-B177083024EE}">
  <dimension ref="A1:I51"/>
  <sheetViews>
    <sheetView zoomScaleNormal="100" workbookViewId="0">
      <selection activeCell="A49" sqref="A49:A51"/>
    </sheetView>
  </sheetViews>
  <sheetFormatPr defaultRowHeight="12.75"/>
  <cols>
    <col min="1" max="1" width="17.42578125" customWidth="1"/>
    <col min="3" max="3" width="9.5703125" customWidth="1"/>
    <col min="4" max="4" width="7.42578125" customWidth="1"/>
    <col min="5" max="5" width="9.7109375" customWidth="1"/>
    <col min="7" max="7" width="9.85546875" customWidth="1"/>
    <col min="8" max="8" width="6.42578125" customWidth="1"/>
    <col min="9" max="9" width="9.5703125" customWidth="1"/>
  </cols>
  <sheetData>
    <row r="1" spans="1:9" ht="15">
      <c r="A1" s="1" t="s">
        <v>942</v>
      </c>
      <c r="B1" s="1"/>
      <c r="C1" s="1"/>
      <c r="D1" s="1"/>
      <c r="E1" s="1"/>
      <c r="F1" s="1"/>
      <c r="G1" s="1"/>
      <c r="H1" s="97"/>
      <c r="I1" s="97"/>
    </row>
    <row r="2" spans="1:9" ht="14.25">
      <c r="A2" s="14" t="s">
        <v>960</v>
      </c>
      <c r="B2" s="380"/>
      <c r="C2" s="380"/>
      <c r="D2" s="380"/>
      <c r="E2" s="380"/>
      <c r="F2" s="380"/>
      <c r="G2" s="380"/>
      <c r="H2" s="97"/>
      <c r="I2" s="97"/>
    </row>
    <row r="3" spans="1:9" ht="14.25">
      <c r="A3" s="380"/>
      <c r="B3" s="97"/>
      <c r="C3" s="97"/>
      <c r="D3" s="97"/>
      <c r="E3" s="97"/>
      <c r="F3" s="97"/>
      <c r="G3" s="97"/>
      <c r="H3" s="97"/>
      <c r="I3" s="97"/>
    </row>
    <row r="4" spans="1:9" ht="36">
      <c r="A4" s="212"/>
      <c r="B4" s="42" t="s">
        <v>944</v>
      </c>
      <c r="C4" s="42" t="s">
        <v>945</v>
      </c>
      <c r="D4" s="42" t="s">
        <v>946</v>
      </c>
      <c r="E4" s="42" t="s">
        <v>947</v>
      </c>
      <c r="F4" s="42" t="s">
        <v>948</v>
      </c>
      <c r="G4" s="42" t="s">
        <v>949</v>
      </c>
      <c r="H4" s="42" t="s">
        <v>950</v>
      </c>
      <c r="I4" s="42" t="s">
        <v>951</v>
      </c>
    </row>
    <row r="5" spans="1:9">
      <c r="A5" s="381" t="s">
        <v>109</v>
      </c>
      <c r="B5" s="381">
        <v>300</v>
      </c>
      <c r="C5" s="382">
        <v>7905</v>
      </c>
      <c r="D5" s="381">
        <v>151</v>
      </c>
      <c r="E5" s="382">
        <v>2660</v>
      </c>
      <c r="F5" s="381">
        <v>31</v>
      </c>
      <c r="G5" s="381">
        <v>328</v>
      </c>
      <c r="H5" s="381">
        <v>75</v>
      </c>
      <c r="I5" s="381">
        <v>546</v>
      </c>
    </row>
    <row r="6" spans="1:9">
      <c r="A6" s="381" t="s">
        <v>229</v>
      </c>
      <c r="B6" s="381">
        <v>307</v>
      </c>
      <c r="C6" s="382">
        <v>3225</v>
      </c>
      <c r="D6" s="381">
        <v>245</v>
      </c>
      <c r="E6" s="382">
        <v>3161</v>
      </c>
      <c r="F6" s="381">
        <v>26</v>
      </c>
      <c r="G6" s="381">
        <v>278</v>
      </c>
      <c r="H6" s="381">
        <v>394</v>
      </c>
      <c r="I6" s="382">
        <v>1795</v>
      </c>
    </row>
    <row r="7" spans="1:9">
      <c r="A7" s="381" t="s">
        <v>112</v>
      </c>
      <c r="B7" s="381">
        <v>202</v>
      </c>
      <c r="C7" s="382">
        <v>1299</v>
      </c>
      <c r="D7" s="381">
        <v>6</v>
      </c>
      <c r="E7" s="381">
        <v>67</v>
      </c>
      <c r="F7" s="383">
        <v>0</v>
      </c>
      <c r="G7" s="383">
        <v>0</v>
      </c>
      <c r="H7" s="381">
        <v>4</v>
      </c>
      <c r="I7" s="381">
        <v>58</v>
      </c>
    </row>
    <row r="8" spans="1:9">
      <c r="A8" s="381" t="s">
        <v>324</v>
      </c>
      <c r="B8" s="381">
        <v>152</v>
      </c>
      <c r="C8" s="382">
        <v>1196</v>
      </c>
      <c r="D8" s="381">
        <v>31</v>
      </c>
      <c r="E8" s="381">
        <v>304</v>
      </c>
      <c r="F8" s="383">
        <v>0</v>
      </c>
      <c r="G8" s="383">
        <v>0</v>
      </c>
      <c r="H8" s="381">
        <v>77</v>
      </c>
      <c r="I8" s="381">
        <v>781</v>
      </c>
    </row>
    <row r="9" spans="1:9">
      <c r="A9" s="381" t="s">
        <v>114</v>
      </c>
      <c r="B9" s="381">
        <v>131</v>
      </c>
      <c r="C9" s="382">
        <v>1014</v>
      </c>
      <c r="D9" s="381">
        <v>74</v>
      </c>
      <c r="E9" s="381">
        <v>703</v>
      </c>
      <c r="F9" s="381">
        <v>29</v>
      </c>
      <c r="G9" s="381">
        <v>77</v>
      </c>
      <c r="H9" s="381">
        <v>81</v>
      </c>
      <c r="I9" s="381">
        <v>520</v>
      </c>
    </row>
    <row r="10" spans="1:9">
      <c r="A10" s="381" t="s">
        <v>116</v>
      </c>
      <c r="B10" s="381">
        <v>126</v>
      </c>
      <c r="C10" s="382">
        <v>4978</v>
      </c>
      <c r="D10" s="381">
        <v>69</v>
      </c>
      <c r="E10" s="382">
        <v>1574</v>
      </c>
      <c r="F10" s="381">
        <v>17</v>
      </c>
      <c r="G10" s="381">
        <v>116</v>
      </c>
      <c r="H10" s="381">
        <v>65</v>
      </c>
      <c r="I10" s="382">
        <v>1099</v>
      </c>
    </row>
    <row r="11" spans="1:9">
      <c r="A11" s="381" t="s">
        <v>190</v>
      </c>
      <c r="B11" s="381">
        <v>38</v>
      </c>
      <c r="C11" s="381">
        <v>319</v>
      </c>
      <c r="D11" s="381">
        <v>47</v>
      </c>
      <c r="E11" s="381">
        <v>819</v>
      </c>
      <c r="F11" s="383">
        <v>0</v>
      </c>
      <c r="G11" s="383">
        <v>0</v>
      </c>
      <c r="H11" s="381">
        <v>4</v>
      </c>
      <c r="I11" s="381">
        <v>10</v>
      </c>
    </row>
    <row r="12" spans="1:9">
      <c r="A12" s="381" t="s">
        <v>119</v>
      </c>
      <c r="B12" s="381">
        <v>58</v>
      </c>
      <c r="C12" s="381">
        <v>772</v>
      </c>
      <c r="D12" s="381">
        <v>13</v>
      </c>
      <c r="E12" s="381">
        <v>171</v>
      </c>
      <c r="F12" s="383">
        <v>0</v>
      </c>
      <c r="G12" s="383">
        <v>0</v>
      </c>
      <c r="H12" s="381">
        <v>27</v>
      </c>
      <c r="I12" s="381">
        <v>166</v>
      </c>
    </row>
    <row r="13" spans="1:9">
      <c r="A13" s="381" t="s">
        <v>332</v>
      </c>
      <c r="B13" s="381">
        <v>2</v>
      </c>
      <c r="C13" s="381">
        <v>231</v>
      </c>
      <c r="D13" s="381">
        <v>3</v>
      </c>
      <c r="E13" s="381">
        <v>68</v>
      </c>
      <c r="F13" s="383">
        <v>0</v>
      </c>
      <c r="G13" s="383">
        <v>0</v>
      </c>
      <c r="H13" s="383">
        <v>0</v>
      </c>
      <c r="I13" s="383">
        <v>0</v>
      </c>
    </row>
    <row r="14" spans="1:9">
      <c r="A14" s="381" t="s">
        <v>124</v>
      </c>
      <c r="B14" s="381">
        <v>256</v>
      </c>
      <c r="C14" s="382">
        <v>6538</v>
      </c>
      <c r="D14" s="381">
        <v>183</v>
      </c>
      <c r="E14" s="382">
        <v>4165</v>
      </c>
      <c r="F14" s="381">
        <v>18</v>
      </c>
      <c r="G14" s="381">
        <v>168</v>
      </c>
      <c r="H14" s="381">
        <v>146</v>
      </c>
      <c r="I14" s="382">
        <v>1146</v>
      </c>
    </row>
    <row r="15" spans="1:9">
      <c r="A15" s="381" t="s">
        <v>125</v>
      </c>
      <c r="B15" s="381">
        <v>151</v>
      </c>
      <c r="C15" s="382">
        <v>4871</v>
      </c>
      <c r="D15" s="381">
        <v>19</v>
      </c>
      <c r="E15" s="381">
        <v>434</v>
      </c>
      <c r="F15" s="381">
        <v>5</v>
      </c>
      <c r="G15" s="381">
        <v>144</v>
      </c>
      <c r="H15" s="381">
        <v>243</v>
      </c>
      <c r="I15" s="382">
        <v>3022</v>
      </c>
    </row>
    <row r="16" spans="1:9">
      <c r="A16" s="381" t="s">
        <v>230</v>
      </c>
      <c r="B16" s="381">
        <v>75</v>
      </c>
      <c r="C16" s="382">
        <v>1098</v>
      </c>
      <c r="D16" s="381">
        <v>79</v>
      </c>
      <c r="E16" s="382">
        <v>1539</v>
      </c>
      <c r="F16" s="381">
        <v>30</v>
      </c>
      <c r="G16" s="381">
        <v>101</v>
      </c>
      <c r="H16" s="381">
        <v>20</v>
      </c>
      <c r="I16" s="381">
        <v>133</v>
      </c>
    </row>
    <row r="17" spans="1:9">
      <c r="A17" s="381" t="s">
        <v>126</v>
      </c>
      <c r="B17" s="381">
        <v>305</v>
      </c>
      <c r="C17" s="382">
        <v>6305</v>
      </c>
      <c r="D17" s="381">
        <v>28</v>
      </c>
      <c r="E17" s="382">
        <v>1319</v>
      </c>
      <c r="F17" s="381">
        <v>26</v>
      </c>
      <c r="G17" s="381">
        <v>555</v>
      </c>
      <c r="H17" s="381">
        <v>10</v>
      </c>
      <c r="I17" s="381">
        <v>127</v>
      </c>
    </row>
    <row r="18" spans="1:9">
      <c r="A18" s="381" t="s">
        <v>191</v>
      </c>
      <c r="B18" s="381">
        <v>9</v>
      </c>
      <c r="C18" s="381">
        <v>105</v>
      </c>
      <c r="D18" s="381">
        <v>26</v>
      </c>
      <c r="E18" s="381">
        <v>424</v>
      </c>
      <c r="F18" s="381">
        <v>3</v>
      </c>
      <c r="G18" s="381">
        <v>12</v>
      </c>
      <c r="H18" s="381">
        <v>4</v>
      </c>
      <c r="I18" s="381">
        <v>23</v>
      </c>
    </row>
    <row r="19" spans="1:9">
      <c r="A19" s="381" t="s">
        <v>129</v>
      </c>
      <c r="B19" s="381">
        <v>75</v>
      </c>
      <c r="C19" s="381">
        <v>910</v>
      </c>
      <c r="D19" s="381">
        <v>23</v>
      </c>
      <c r="E19" s="381">
        <v>122</v>
      </c>
      <c r="F19" s="381">
        <v>47</v>
      </c>
      <c r="G19" s="381">
        <v>252</v>
      </c>
      <c r="H19" s="381">
        <v>50</v>
      </c>
      <c r="I19" s="381">
        <v>492</v>
      </c>
    </row>
    <row r="20" spans="1:9">
      <c r="A20" s="381" t="s">
        <v>130</v>
      </c>
      <c r="B20" s="381">
        <v>339</v>
      </c>
      <c r="C20" s="382">
        <v>16732</v>
      </c>
      <c r="D20" s="381">
        <v>141</v>
      </c>
      <c r="E20" s="382">
        <v>1969</v>
      </c>
      <c r="F20" s="381">
        <v>2</v>
      </c>
      <c r="G20" s="381">
        <v>9</v>
      </c>
      <c r="H20" s="381">
        <v>590</v>
      </c>
      <c r="I20" s="382">
        <v>23063</v>
      </c>
    </row>
    <row r="21" spans="1:9">
      <c r="A21" s="381" t="s">
        <v>131</v>
      </c>
      <c r="B21" s="381">
        <v>127</v>
      </c>
      <c r="C21" s="382">
        <v>2711</v>
      </c>
      <c r="D21" s="381">
        <v>61</v>
      </c>
      <c r="E21" s="381">
        <v>808</v>
      </c>
      <c r="F21" s="381">
        <v>18</v>
      </c>
      <c r="G21" s="381">
        <v>96</v>
      </c>
      <c r="H21" s="381">
        <v>73</v>
      </c>
      <c r="I21" s="382">
        <v>1031</v>
      </c>
    </row>
    <row r="22" spans="1:9">
      <c r="A22" s="381" t="s">
        <v>132</v>
      </c>
      <c r="B22" s="381">
        <v>143</v>
      </c>
      <c r="C22" s="382">
        <v>2256</v>
      </c>
      <c r="D22" s="381">
        <v>15</v>
      </c>
      <c r="E22" s="381">
        <v>235</v>
      </c>
      <c r="F22" s="383">
        <v>0</v>
      </c>
      <c r="G22" s="383">
        <v>0</v>
      </c>
      <c r="H22" s="381">
        <v>27</v>
      </c>
      <c r="I22" s="381">
        <v>441</v>
      </c>
    </row>
    <row r="23" spans="1:9">
      <c r="A23" s="381" t="s">
        <v>134</v>
      </c>
      <c r="B23" s="381">
        <v>72</v>
      </c>
      <c r="C23" s="382">
        <v>1013</v>
      </c>
      <c r="D23" s="381">
        <v>16</v>
      </c>
      <c r="E23" s="381">
        <v>127</v>
      </c>
      <c r="F23" s="383">
        <v>0</v>
      </c>
      <c r="G23" s="383">
        <v>0</v>
      </c>
      <c r="H23" s="381">
        <v>34</v>
      </c>
      <c r="I23" s="381">
        <v>181</v>
      </c>
    </row>
    <row r="24" spans="1:9">
      <c r="A24" s="381" t="s">
        <v>135</v>
      </c>
      <c r="B24" s="381">
        <v>153</v>
      </c>
      <c r="C24" s="382">
        <v>3803</v>
      </c>
      <c r="D24" s="381">
        <v>71</v>
      </c>
      <c r="E24" s="381">
        <v>650</v>
      </c>
      <c r="F24" s="381">
        <v>40</v>
      </c>
      <c r="G24" s="381">
        <v>408</v>
      </c>
      <c r="H24" s="381">
        <v>282</v>
      </c>
      <c r="I24" s="382">
        <v>3743</v>
      </c>
    </row>
    <row r="25" spans="1:9">
      <c r="A25" s="381" t="s">
        <v>232</v>
      </c>
      <c r="B25" s="381">
        <v>434</v>
      </c>
      <c r="C25" s="382">
        <v>5459</v>
      </c>
      <c r="D25" s="381">
        <v>206</v>
      </c>
      <c r="E25" s="382">
        <v>3693</v>
      </c>
      <c r="F25" s="381">
        <v>41</v>
      </c>
      <c r="G25" s="381">
        <v>406</v>
      </c>
      <c r="H25" s="381">
        <v>193</v>
      </c>
      <c r="I25" s="382">
        <v>1950</v>
      </c>
    </row>
    <row r="26" spans="1:9">
      <c r="A26" s="381" t="s">
        <v>233</v>
      </c>
      <c r="B26" s="381">
        <v>61</v>
      </c>
      <c r="C26" s="382">
        <v>3139</v>
      </c>
      <c r="D26" s="381">
        <v>83</v>
      </c>
      <c r="E26" s="381">
        <v>94</v>
      </c>
      <c r="F26" s="383">
        <v>0</v>
      </c>
      <c r="G26" s="383">
        <v>0</v>
      </c>
      <c r="H26" s="381">
        <v>85</v>
      </c>
      <c r="I26" s="381">
        <v>608</v>
      </c>
    </row>
    <row r="27" spans="1:9">
      <c r="A27" s="381" t="s">
        <v>325</v>
      </c>
      <c r="B27" s="381">
        <v>53</v>
      </c>
      <c r="C27" s="381">
        <v>739</v>
      </c>
      <c r="D27" s="381">
        <v>427</v>
      </c>
      <c r="E27" s="382">
        <v>7403</v>
      </c>
      <c r="F27" s="381">
        <v>22</v>
      </c>
      <c r="G27" s="381">
        <v>266</v>
      </c>
      <c r="H27" s="381">
        <v>596</v>
      </c>
      <c r="I27" s="382">
        <v>9881</v>
      </c>
    </row>
    <row r="28" spans="1:9">
      <c r="A28" s="381" t="s">
        <v>137</v>
      </c>
      <c r="B28" s="381">
        <v>197</v>
      </c>
      <c r="C28" s="382">
        <v>5439</v>
      </c>
      <c r="D28" s="381">
        <v>28</v>
      </c>
      <c r="E28" s="381">
        <v>556</v>
      </c>
      <c r="F28" s="381">
        <v>1</v>
      </c>
      <c r="G28" s="381">
        <v>12</v>
      </c>
      <c r="H28" s="381">
        <v>38</v>
      </c>
      <c r="I28" s="381">
        <v>620</v>
      </c>
    </row>
    <row r="29" spans="1:9">
      <c r="A29" s="381" t="s">
        <v>138</v>
      </c>
      <c r="B29" s="381">
        <v>191</v>
      </c>
      <c r="C29" s="382">
        <v>4365</v>
      </c>
      <c r="D29" s="381">
        <v>93</v>
      </c>
      <c r="E29" s="382">
        <v>2399</v>
      </c>
      <c r="F29" s="381">
        <v>3</v>
      </c>
      <c r="G29" s="381">
        <v>32</v>
      </c>
      <c r="H29" s="381">
        <v>221</v>
      </c>
      <c r="I29" s="382">
        <v>2378</v>
      </c>
    </row>
    <row r="30" spans="1:9">
      <c r="A30" s="381" t="s">
        <v>139</v>
      </c>
      <c r="B30" s="381">
        <v>126</v>
      </c>
      <c r="C30" s="382">
        <v>1999</v>
      </c>
      <c r="D30" s="381">
        <v>127</v>
      </c>
      <c r="E30" s="382">
        <v>1667</v>
      </c>
      <c r="F30" s="381">
        <v>2</v>
      </c>
      <c r="G30" s="381">
        <v>230</v>
      </c>
      <c r="H30" s="381">
        <v>96</v>
      </c>
      <c r="I30" s="381">
        <v>632</v>
      </c>
    </row>
    <row r="31" spans="1:9">
      <c r="A31" s="381" t="s">
        <v>140</v>
      </c>
      <c r="B31" s="381">
        <v>77</v>
      </c>
      <c r="C31" s="382">
        <v>1451</v>
      </c>
      <c r="D31" s="381">
        <v>113</v>
      </c>
      <c r="E31" s="381">
        <v>811</v>
      </c>
      <c r="F31" s="383">
        <v>0</v>
      </c>
      <c r="G31" s="383">
        <v>0</v>
      </c>
      <c r="H31" s="381">
        <v>82</v>
      </c>
      <c r="I31" s="381">
        <v>647</v>
      </c>
    </row>
    <row r="32" spans="1:9">
      <c r="A32" s="381" t="s">
        <v>142</v>
      </c>
      <c r="B32" s="381">
        <v>23</v>
      </c>
      <c r="C32" s="381">
        <v>360</v>
      </c>
      <c r="D32" s="381">
        <v>11</v>
      </c>
      <c r="E32" s="381">
        <v>187</v>
      </c>
      <c r="F32" s="381">
        <v>1</v>
      </c>
      <c r="G32" s="381">
        <v>2</v>
      </c>
      <c r="H32" s="381">
        <v>10</v>
      </c>
      <c r="I32" s="381">
        <v>88</v>
      </c>
    </row>
    <row r="33" spans="1:9">
      <c r="A33" s="381" t="s">
        <v>144</v>
      </c>
      <c r="B33" s="381">
        <v>69</v>
      </c>
      <c r="C33" s="381">
        <v>894</v>
      </c>
      <c r="D33" s="381">
        <v>20</v>
      </c>
      <c r="E33" s="381">
        <v>256</v>
      </c>
      <c r="F33" s="383">
        <v>0</v>
      </c>
      <c r="G33" s="383">
        <v>0</v>
      </c>
      <c r="H33" s="381">
        <v>21</v>
      </c>
      <c r="I33" s="381">
        <v>95</v>
      </c>
    </row>
    <row r="34" spans="1:9">
      <c r="A34" s="381" t="s">
        <v>145</v>
      </c>
      <c r="B34" s="381">
        <v>361</v>
      </c>
      <c r="C34" s="382">
        <v>5427</v>
      </c>
      <c r="D34" s="381">
        <v>72</v>
      </c>
      <c r="E34" s="382">
        <v>1945</v>
      </c>
      <c r="F34" s="381">
        <v>23</v>
      </c>
      <c r="G34" s="382">
        <v>1923</v>
      </c>
      <c r="H34" s="381">
        <v>280</v>
      </c>
      <c r="I34" s="382">
        <v>5149</v>
      </c>
    </row>
    <row r="35" spans="1:9">
      <c r="A35" s="381" t="s">
        <v>326</v>
      </c>
      <c r="B35" s="381">
        <v>181</v>
      </c>
      <c r="C35" s="382">
        <v>4791</v>
      </c>
      <c r="D35" s="381">
        <v>13</v>
      </c>
      <c r="E35" s="381">
        <v>248</v>
      </c>
      <c r="F35" s="381">
        <v>1</v>
      </c>
      <c r="G35" s="381">
        <v>8</v>
      </c>
      <c r="H35" s="381">
        <v>42</v>
      </c>
      <c r="I35" s="381">
        <v>398</v>
      </c>
    </row>
    <row r="36" spans="1:9">
      <c r="A36" s="381" t="s">
        <v>150</v>
      </c>
      <c r="B36" s="381">
        <v>19</v>
      </c>
      <c r="C36" s="381">
        <v>73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</row>
    <row r="37" spans="1:9">
      <c r="A37" s="381" t="s">
        <v>236</v>
      </c>
      <c r="B37" s="381">
        <v>117</v>
      </c>
      <c r="C37" s="382">
        <v>1017</v>
      </c>
      <c r="D37" s="381">
        <v>64</v>
      </c>
      <c r="E37" s="381">
        <v>630</v>
      </c>
      <c r="F37" s="381">
        <v>53</v>
      </c>
      <c r="G37" s="381">
        <v>110</v>
      </c>
      <c r="H37" s="381">
        <v>45</v>
      </c>
      <c r="I37" s="381">
        <v>172</v>
      </c>
    </row>
    <row r="38" spans="1:9">
      <c r="A38" s="381" t="s">
        <v>153</v>
      </c>
      <c r="B38" s="381">
        <v>49</v>
      </c>
      <c r="C38" s="381">
        <v>226</v>
      </c>
      <c r="D38" s="381">
        <v>70</v>
      </c>
      <c r="E38" s="381">
        <v>710</v>
      </c>
      <c r="F38" s="381">
        <v>1</v>
      </c>
      <c r="G38" s="381">
        <v>3</v>
      </c>
      <c r="H38" s="381">
        <v>30</v>
      </c>
      <c r="I38" s="381">
        <v>163</v>
      </c>
    </row>
    <row r="39" spans="1:9">
      <c r="A39" s="381" t="s">
        <v>160</v>
      </c>
      <c r="B39" s="381">
        <v>103</v>
      </c>
      <c r="C39" s="382">
        <v>2837</v>
      </c>
      <c r="D39" s="381">
        <v>70</v>
      </c>
      <c r="E39" s="382">
        <v>1605</v>
      </c>
      <c r="F39" s="381">
        <v>9</v>
      </c>
      <c r="G39" s="381">
        <v>144</v>
      </c>
      <c r="H39" s="381">
        <v>184</v>
      </c>
      <c r="I39" s="382">
        <v>3520</v>
      </c>
    </row>
    <row r="40" spans="1:9">
      <c r="A40" s="381" t="s">
        <v>162</v>
      </c>
      <c r="B40" s="381">
        <v>60</v>
      </c>
      <c r="C40" s="381">
        <v>546</v>
      </c>
      <c r="D40" s="381">
        <v>9</v>
      </c>
      <c r="E40" s="381">
        <v>248</v>
      </c>
      <c r="F40" s="383">
        <v>0</v>
      </c>
      <c r="G40" s="383">
        <v>0</v>
      </c>
      <c r="H40" s="381">
        <v>415</v>
      </c>
      <c r="I40" s="382">
        <v>1441</v>
      </c>
    </row>
    <row r="41" spans="1:9">
      <c r="A41" s="381" t="s">
        <v>237</v>
      </c>
      <c r="B41" s="381">
        <v>228</v>
      </c>
      <c r="C41" s="382">
        <v>5849</v>
      </c>
      <c r="D41" s="381">
        <v>146</v>
      </c>
      <c r="E41" s="382">
        <v>2186</v>
      </c>
      <c r="F41" s="381">
        <v>6</v>
      </c>
      <c r="G41" s="381">
        <v>145</v>
      </c>
      <c r="H41" s="381">
        <v>121</v>
      </c>
      <c r="I41" s="381">
        <v>787</v>
      </c>
    </row>
    <row r="42" spans="1:9">
      <c r="A42" s="381" t="s">
        <v>163</v>
      </c>
      <c r="B42" s="381">
        <v>124</v>
      </c>
      <c r="C42" s="382">
        <v>1531</v>
      </c>
      <c r="D42" s="381">
        <v>71</v>
      </c>
      <c r="E42" s="381">
        <v>679</v>
      </c>
      <c r="F42" s="381">
        <v>36</v>
      </c>
      <c r="G42" s="381">
        <v>540</v>
      </c>
      <c r="H42" s="381">
        <v>240</v>
      </c>
      <c r="I42" s="382">
        <v>1976</v>
      </c>
    </row>
    <row r="43" spans="1:9">
      <c r="A43" s="381" t="s">
        <v>164</v>
      </c>
      <c r="B43" s="381">
        <v>115</v>
      </c>
      <c r="C43" s="382">
        <v>1575</v>
      </c>
      <c r="D43" s="381">
        <v>54</v>
      </c>
      <c r="E43" s="382">
        <v>1411</v>
      </c>
      <c r="F43" s="381">
        <v>2</v>
      </c>
      <c r="G43" s="381">
        <v>17</v>
      </c>
      <c r="H43" s="381">
        <v>5</v>
      </c>
      <c r="I43" s="381">
        <v>107</v>
      </c>
    </row>
    <row r="44" spans="1:9">
      <c r="A44" s="381" t="s">
        <v>192</v>
      </c>
      <c r="B44" s="381">
        <v>82</v>
      </c>
      <c r="C44" s="382">
        <v>4981</v>
      </c>
      <c r="D44" s="381">
        <v>4</v>
      </c>
      <c r="E44" s="381">
        <v>67</v>
      </c>
      <c r="F44" s="383">
        <v>0</v>
      </c>
      <c r="G44" s="383">
        <v>0</v>
      </c>
      <c r="H44" s="381">
        <v>34</v>
      </c>
      <c r="I44" s="381">
        <v>235</v>
      </c>
    </row>
    <row r="45" spans="1:9">
      <c r="A45" s="381" t="s">
        <v>166</v>
      </c>
      <c r="B45" s="381">
        <v>308</v>
      </c>
      <c r="C45" s="382">
        <v>4102</v>
      </c>
      <c r="D45" s="381">
        <v>66</v>
      </c>
      <c r="E45" s="382">
        <v>1702</v>
      </c>
      <c r="F45" s="381">
        <v>55</v>
      </c>
      <c r="G45" s="381">
        <v>289</v>
      </c>
      <c r="H45" s="381">
        <v>250</v>
      </c>
      <c r="I45" s="382">
        <v>1882</v>
      </c>
    </row>
    <row r="46" spans="1:9">
      <c r="A46" s="381" t="s">
        <v>167</v>
      </c>
      <c r="B46" s="381">
        <v>223</v>
      </c>
      <c r="C46" s="382">
        <v>2416</v>
      </c>
      <c r="D46" s="381">
        <v>34</v>
      </c>
      <c r="E46" s="382">
        <v>1879</v>
      </c>
      <c r="F46" s="381">
        <v>21</v>
      </c>
      <c r="G46" s="381">
        <v>275</v>
      </c>
      <c r="H46" s="381">
        <v>79</v>
      </c>
      <c r="I46" s="381">
        <v>944</v>
      </c>
    </row>
    <row r="47" spans="1:9">
      <c r="A47" s="381" t="s">
        <v>193</v>
      </c>
      <c r="B47" s="381">
        <v>41</v>
      </c>
      <c r="C47" s="381">
        <v>683</v>
      </c>
      <c r="D47" s="381">
        <v>38</v>
      </c>
      <c r="E47" s="381">
        <v>481</v>
      </c>
      <c r="F47" s="381">
        <v>9</v>
      </c>
      <c r="G47" s="381">
        <v>90</v>
      </c>
      <c r="H47" s="381">
        <v>8</v>
      </c>
      <c r="I47" s="381">
        <v>18</v>
      </c>
    </row>
    <row r="48" spans="1:9">
      <c r="A48" s="381"/>
      <c r="B48" s="381"/>
      <c r="C48" s="383"/>
      <c r="D48" s="383"/>
      <c r="E48" s="383"/>
      <c r="F48" s="383"/>
      <c r="G48" s="383"/>
      <c r="H48" s="383"/>
      <c r="I48" s="383"/>
    </row>
    <row r="49" spans="1:9">
      <c r="A49" s="17" t="s">
        <v>11</v>
      </c>
      <c r="B49" s="384">
        <f>MEDIAN(B5:B47,'Lib Program Audience '!B5:B51)</f>
        <v>126</v>
      </c>
      <c r="C49" s="384">
        <f>MEDIAN(C5:C47,'Lib Program Audience '!C5:C51)</f>
        <v>1964.5</v>
      </c>
      <c r="D49" s="384">
        <f>MEDIAN(D5:D47,'Lib Program Audience '!D5:D51)</f>
        <v>47.5</v>
      </c>
      <c r="E49" s="384">
        <f>MEDIAN(E5:E47,'Lib Program Audience '!E5:E51)</f>
        <v>697</v>
      </c>
      <c r="F49" s="384">
        <f>MEDIAN(F5:F47,'Lib Program Audience '!F5:F51)</f>
        <v>4</v>
      </c>
      <c r="G49" s="384">
        <f>MEDIAN(G5:G47,'Lib Program Audience '!G5:G51)</f>
        <v>44.5</v>
      </c>
      <c r="H49" s="384">
        <f>MEDIAN(H5:H47,'Lib Program Audience '!H5:H51)</f>
        <v>74</v>
      </c>
      <c r="I49" s="384">
        <f>MEDIAN(I5:I47,'Lib Program Audience '!I5:I51)</f>
        <v>755.5</v>
      </c>
    </row>
    <row r="50" spans="1:9">
      <c r="A50" s="17" t="s">
        <v>10</v>
      </c>
      <c r="B50" s="384">
        <f>AVERAGE(B5:B47,'Lib Program Audience '!B5:B51)</f>
        <v>167.46666666666667</v>
      </c>
      <c r="C50" s="384">
        <f>AVERAGE(C5:C47,'Lib Program Audience '!C5:C51)</f>
        <v>2990.9666666666667</v>
      </c>
      <c r="D50" s="384">
        <f>AVERAGE(D5:D47,'Lib Program Audience '!D5:D51)</f>
        <v>78.033333333333331</v>
      </c>
      <c r="E50" s="384">
        <f>AVERAGE(E5:E47,'Lib Program Audience '!E5:E51)</f>
        <v>1415.3666666666666</v>
      </c>
      <c r="F50" s="384">
        <f>AVERAGE(F5:F47,'Lib Program Audience '!F5:F51)</f>
        <v>16.055555555555557</v>
      </c>
      <c r="G50" s="384">
        <f>AVERAGE(G5:G47,'Lib Program Audience '!G5:G51)</f>
        <v>224.1888888888889</v>
      </c>
      <c r="H50" s="384">
        <f>AVERAGE(H5:H47,'Lib Program Audience '!H5:H51)</f>
        <v>119.08888888888889</v>
      </c>
      <c r="I50" s="384">
        <f>AVERAGE(I5:I47,'Lib Program Audience '!I5:I51)</f>
        <v>1469.2888888888888</v>
      </c>
    </row>
    <row r="51" spans="1:9">
      <c r="A51" s="17" t="s">
        <v>239</v>
      </c>
      <c r="B51" s="384">
        <f>SUM(B5:B47,'Lib Program Audience '!B5:B51)</f>
        <v>15072</v>
      </c>
      <c r="C51" s="384">
        <f>SUM(C5:C47,'Lib Program Audience '!C5:C51)</f>
        <v>269187</v>
      </c>
      <c r="D51" s="384">
        <f>SUM(D5:D47,'Lib Program Audience '!D5:D51)</f>
        <v>7023</v>
      </c>
      <c r="E51" s="384">
        <f>SUM(E5:E47,'Lib Program Audience '!E5:E51)</f>
        <v>127383</v>
      </c>
      <c r="F51" s="384">
        <f>SUM(F5:F47,'Lib Program Audience '!F5:F51)</f>
        <v>1445</v>
      </c>
      <c r="G51" s="384">
        <f>SUM(G5:G47,'Lib Program Audience '!G5:G51)</f>
        <v>20177</v>
      </c>
      <c r="H51" s="384">
        <f>SUM(H5:H47,'Lib Program Audience '!H5:H51)</f>
        <v>10718</v>
      </c>
      <c r="I51" s="384">
        <f>SUM(I5:I47,'Lib Program Audience '!I5:I51)</f>
        <v>132236</v>
      </c>
    </row>
  </sheetData>
  <conditionalFormatting sqref="B5:I51">
    <cfRule type="cellIs" dxfId="20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611E-7BBD-42F3-B215-447066BB66BC}">
  <dimension ref="A1:I51"/>
  <sheetViews>
    <sheetView topLeftCell="A13" zoomScaleNormal="100" workbookViewId="0">
      <selection activeCell="A49" sqref="A49:A51"/>
    </sheetView>
  </sheetViews>
  <sheetFormatPr defaultRowHeight="12.75"/>
  <cols>
    <col min="1" max="1" width="17.42578125" customWidth="1"/>
    <col min="2" max="2" width="6.7109375" customWidth="1"/>
    <col min="3" max="3" width="9.85546875" customWidth="1"/>
    <col min="4" max="4" width="9.42578125" customWidth="1"/>
    <col min="5" max="5" width="9.7109375" customWidth="1"/>
    <col min="6" max="6" width="11.140625" customWidth="1"/>
    <col min="7" max="7" width="11.42578125" customWidth="1"/>
    <col min="8" max="8" width="5.28515625" customWidth="1"/>
    <col min="9" max="9" width="10" customWidth="1"/>
  </cols>
  <sheetData>
    <row r="1" spans="1:9" ht="15">
      <c r="A1" s="1" t="s">
        <v>942</v>
      </c>
      <c r="B1" s="1"/>
      <c r="C1" s="1"/>
      <c r="D1" s="1"/>
      <c r="E1" s="1"/>
      <c r="F1" s="1"/>
      <c r="G1" s="1"/>
      <c r="H1" s="183"/>
      <c r="I1" s="183"/>
    </row>
    <row r="2" spans="1:9" ht="15">
      <c r="A2" s="14" t="s">
        <v>960</v>
      </c>
      <c r="B2" s="380"/>
      <c r="C2" s="380"/>
      <c r="D2" s="380"/>
      <c r="E2" s="380"/>
      <c r="F2" s="380"/>
      <c r="G2" s="380"/>
      <c r="H2" s="183"/>
      <c r="I2" s="183"/>
    </row>
    <row r="3" spans="1:9" ht="11.1" customHeight="1">
      <c r="A3" s="380"/>
      <c r="B3" s="97"/>
      <c r="C3" s="97"/>
      <c r="D3" s="97"/>
      <c r="E3" s="97"/>
      <c r="F3" s="97"/>
      <c r="G3" s="97"/>
      <c r="H3" s="183"/>
      <c r="I3" s="183"/>
    </row>
    <row r="4" spans="1:9" ht="48">
      <c r="A4" s="212"/>
      <c r="B4" s="42" t="s">
        <v>952</v>
      </c>
      <c r="C4" s="42" t="s">
        <v>953</v>
      </c>
      <c r="D4" s="42" t="s">
        <v>954</v>
      </c>
      <c r="E4" s="42" t="s">
        <v>955</v>
      </c>
      <c r="F4" s="42" t="s">
        <v>956</v>
      </c>
      <c r="G4" s="42" t="s">
        <v>957</v>
      </c>
      <c r="H4" s="42" t="s">
        <v>958</v>
      </c>
      <c r="I4" s="42" t="s">
        <v>959</v>
      </c>
    </row>
    <row r="5" spans="1:9">
      <c r="A5" s="381" t="s">
        <v>109</v>
      </c>
      <c r="B5" s="381">
        <v>33</v>
      </c>
      <c r="C5" s="381">
        <v>116</v>
      </c>
      <c r="D5" s="381">
        <v>1</v>
      </c>
      <c r="E5" s="381">
        <v>35</v>
      </c>
      <c r="F5" s="381">
        <v>38</v>
      </c>
      <c r="G5" s="381">
        <v>183</v>
      </c>
      <c r="H5" s="381">
        <v>19</v>
      </c>
      <c r="I5" s="381">
        <v>39</v>
      </c>
    </row>
    <row r="6" spans="1:9">
      <c r="A6" s="381" t="s">
        <v>229</v>
      </c>
      <c r="B6" s="381">
        <v>41</v>
      </c>
      <c r="C6" s="381">
        <v>302</v>
      </c>
      <c r="D6" s="381">
        <v>1</v>
      </c>
      <c r="E6" s="381">
        <v>10</v>
      </c>
      <c r="F6" s="383">
        <v>0</v>
      </c>
      <c r="G6" s="383">
        <v>0</v>
      </c>
      <c r="H6" s="381">
        <v>25</v>
      </c>
      <c r="I6" s="381">
        <v>539</v>
      </c>
    </row>
    <row r="7" spans="1:9">
      <c r="A7" s="381" t="s">
        <v>112</v>
      </c>
      <c r="B7" s="381">
        <v>1</v>
      </c>
      <c r="C7" s="381">
        <v>8</v>
      </c>
      <c r="D7" s="383">
        <v>0</v>
      </c>
      <c r="E7" s="383">
        <v>0</v>
      </c>
      <c r="F7" s="383">
        <v>0</v>
      </c>
      <c r="G7" s="383">
        <v>0</v>
      </c>
      <c r="H7" s="381">
        <v>9</v>
      </c>
      <c r="I7" s="381">
        <v>171</v>
      </c>
    </row>
    <row r="8" spans="1:9">
      <c r="A8" s="381" t="s">
        <v>324</v>
      </c>
      <c r="B8" s="381">
        <v>55</v>
      </c>
      <c r="C8" s="381">
        <v>367</v>
      </c>
      <c r="D8" s="383">
        <v>0</v>
      </c>
      <c r="E8" s="383">
        <v>0</v>
      </c>
      <c r="F8" s="383">
        <v>0</v>
      </c>
      <c r="G8" s="383">
        <v>0</v>
      </c>
      <c r="H8" s="383">
        <v>0</v>
      </c>
      <c r="I8" s="383">
        <v>0</v>
      </c>
    </row>
    <row r="9" spans="1:9">
      <c r="A9" s="381" t="s">
        <v>114</v>
      </c>
      <c r="B9" s="381">
        <v>5</v>
      </c>
      <c r="C9" s="381">
        <v>5</v>
      </c>
      <c r="D9" s="383">
        <v>0</v>
      </c>
      <c r="E9" s="383">
        <v>0</v>
      </c>
      <c r="F9" s="383">
        <v>0</v>
      </c>
      <c r="G9" s="383">
        <v>0</v>
      </c>
      <c r="H9" s="383">
        <v>0</v>
      </c>
      <c r="I9" s="383">
        <v>0</v>
      </c>
    </row>
    <row r="10" spans="1:9">
      <c r="A10" s="381" t="s">
        <v>116</v>
      </c>
      <c r="B10" s="381">
        <v>12</v>
      </c>
      <c r="C10" s="381">
        <v>247</v>
      </c>
      <c r="D10" s="383">
        <v>0</v>
      </c>
      <c r="E10" s="383">
        <v>0</v>
      </c>
      <c r="F10" s="383">
        <v>0</v>
      </c>
      <c r="G10" s="383">
        <v>0</v>
      </c>
      <c r="H10" s="383">
        <v>0</v>
      </c>
      <c r="I10" s="383">
        <v>0</v>
      </c>
    </row>
    <row r="11" spans="1:9">
      <c r="A11" s="381" t="s">
        <v>190</v>
      </c>
      <c r="B11" s="381">
        <v>26</v>
      </c>
      <c r="C11" s="381">
        <v>140</v>
      </c>
      <c r="D11" s="383">
        <v>0</v>
      </c>
      <c r="E11" s="383">
        <v>0</v>
      </c>
      <c r="F11" s="383">
        <v>0</v>
      </c>
      <c r="G11" s="383">
        <v>0</v>
      </c>
      <c r="H11" s="381">
        <v>12</v>
      </c>
      <c r="I11" s="381">
        <v>73</v>
      </c>
    </row>
    <row r="12" spans="1:9">
      <c r="A12" s="381" t="s">
        <v>119</v>
      </c>
      <c r="B12" s="381">
        <v>13</v>
      </c>
      <c r="C12" s="381">
        <v>100</v>
      </c>
      <c r="D12" s="383">
        <v>0</v>
      </c>
      <c r="E12" s="383">
        <v>0</v>
      </c>
      <c r="F12" s="383">
        <v>0</v>
      </c>
      <c r="G12" s="383">
        <v>0</v>
      </c>
      <c r="H12" s="381">
        <v>21</v>
      </c>
      <c r="I12" s="381">
        <v>176</v>
      </c>
    </row>
    <row r="13" spans="1:9">
      <c r="A13" s="381" t="s">
        <v>332</v>
      </c>
      <c r="B13" s="381">
        <v>3</v>
      </c>
      <c r="C13" s="381">
        <v>224</v>
      </c>
      <c r="D13" s="383">
        <v>0</v>
      </c>
      <c r="E13" s="383">
        <v>0</v>
      </c>
      <c r="F13" s="383">
        <v>0</v>
      </c>
      <c r="G13" s="383">
        <v>0</v>
      </c>
      <c r="H13" s="383">
        <v>0</v>
      </c>
      <c r="I13" s="383">
        <v>0</v>
      </c>
    </row>
    <row r="14" spans="1:9">
      <c r="A14" s="381" t="s">
        <v>124</v>
      </c>
      <c r="B14" s="381">
        <v>67</v>
      </c>
      <c r="C14" s="381">
        <v>472</v>
      </c>
      <c r="D14" s="381">
        <v>14</v>
      </c>
      <c r="E14" s="381">
        <v>290</v>
      </c>
      <c r="F14" s="381">
        <v>7</v>
      </c>
      <c r="G14" s="381">
        <v>336</v>
      </c>
      <c r="H14" s="381">
        <v>185</v>
      </c>
      <c r="I14" s="382">
        <v>6410</v>
      </c>
    </row>
    <row r="15" spans="1:9">
      <c r="A15" s="381" t="s">
        <v>125</v>
      </c>
      <c r="B15" s="381">
        <v>6</v>
      </c>
      <c r="C15" s="381">
        <v>56</v>
      </c>
      <c r="D15" s="383">
        <v>0</v>
      </c>
      <c r="E15" s="383">
        <v>0</v>
      </c>
      <c r="F15" s="383">
        <v>0</v>
      </c>
      <c r="G15" s="383">
        <v>0</v>
      </c>
      <c r="H15" s="383">
        <v>0</v>
      </c>
      <c r="I15" s="383">
        <v>0</v>
      </c>
    </row>
    <row r="16" spans="1:9">
      <c r="A16" s="381" t="s">
        <v>230</v>
      </c>
      <c r="B16" s="381">
        <v>16</v>
      </c>
      <c r="C16" s="381">
        <v>329</v>
      </c>
      <c r="D16" s="381">
        <v>3</v>
      </c>
      <c r="E16" s="381">
        <v>29</v>
      </c>
      <c r="F16" s="383">
        <v>0</v>
      </c>
      <c r="G16" s="383">
        <v>0</v>
      </c>
      <c r="H16" s="383">
        <v>0</v>
      </c>
      <c r="I16" s="383">
        <v>0</v>
      </c>
    </row>
    <row r="17" spans="1:9">
      <c r="A17" s="381" t="s">
        <v>126</v>
      </c>
      <c r="B17" s="381">
        <v>22</v>
      </c>
      <c r="C17" s="381">
        <v>169</v>
      </c>
      <c r="D17" s="383">
        <v>0</v>
      </c>
      <c r="E17" s="383">
        <v>0</v>
      </c>
      <c r="F17" s="383">
        <v>0</v>
      </c>
      <c r="G17" s="383">
        <v>0</v>
      </c>
      <c r="H17" s="383">
        <v>0</v>
      </c>
      <c r="I17" s="383">
        <v>0</v>
      </c>
    </row>
    <row r="18" spans="1:9">
      <c r="A18" s="381" t="s">
        <v>191</v>
      </c>
      <c r="B18" s="381">
        <v>18</v>
      </c>
      <c r="C18" s="381">
        <v>67</v>
      </c>
      <c r="D18" s="383">
        <v>0</v>
      </c>
      <c r="E18" s="383">
        <v>0</v>
      </c>
      <c r="F18" s="383">
        <v>0</v>
      </c>
      <c r="G18" s="383">
        <v>0</v>
      </c>
      <c r="H18" s="381">
        <v>41</v>
      </c>
      <c r="I18" s="381">
        <v>435</v>
      </c>
    </row>
    <row r="19" spans="1:9">
      <c r="A19" s="381" t="s">
        <v>129</v>
      </c>
      <c r="B19" s="381">
        <v>45</v>
      </c>
      <c r="C19" s="381">
        <v>390</v>
      </c>
      <c r="D19" s="381">
        <v>2</v>
      </c>
      <c r="E19" s="381">
        <v>16</v>
      </c>
      <c r="F19" s="383">
        <v>0</v>
      </c>
      <c r="G19" s="383">
        <v>0</v>
      </c>
      <c r="H19" s="381">
        <v>55</v>
      </c>
      <c r="I19" s="381">
        <v>576</v>
      </c>
    </row>
    <row r="20" spans="1:9">
      <c r="A20" s="381" t="s">
        <v>130</v>
      </c>
      <c r="B20" s="381">
        <v>33</v>
      </c>
      <c r="C20" s="381">
        <v>385</v>
      </c>
      <c r="D20" s="383">
        <v>0</v>
      </c>
      <c r="E20" s="383">
        <v>0</v>
      </c>
      <c r="F20" s="381">
        <v>505</v>
      </c>
      <c r="G20" s="382">
        <v>20904</v>
      </c>
      <c r="H20" s="381">
        <v>236</v>
      </c>
      <c r="I20" s="382">
        <v>2824</v>
      </c>
    </row>
    <row r="21" spans="1:9">
      <c r="A21" s="381" t="s">
        <v>131</v>
      </c>
      <c r="B21" s="383">
        <v>0</v>
      </c>
      <c r="C21" s="383">
        <v>0</v>
      </c>
      <c r="D21" s="383">
        <v>0</v>
      </c>
      <c r="E21" s="383">
        <v>0</v>
      </c>
      <c r="F21" s="381">
        <v>2</v>
      </c>
      <c r="G21" s="381">
        <v>14</v>
      </c>
      <c r="H21" s="383">
        <v>0</v>
      </c>
      <c r="I21" s="383">
        <v>0</v>
      </c>
    </row>
    <row r="22" spans="1:9">
      <c r="A22" s="381" t="s">
        <v>132</v>
      </c>
      <c r="B22" s="381">
        <v>3</v>
      </c>
      <c r="C22" s="381">
        <v>39</v>
      </c>
      <c r="D22" s="383">
        <v>0</v>
      </c>
      <c r="E22" s="383">
        <v>0</v>
      </c>
      <c r="F22" s="383">
        <v>0</v>
      </c>
      <c r="G22" s="383">
        <v>0</v>
      </c>
      <c r="H22" s="381">
        <v>3</v>
      </c>
      <c r="I22" s="381">
        <v>376</v>
      </c>
    </row>
    <row r="23" spans="1:9">
      <c r="A23" s="381" t="s">
        <v>134</v>
      </c>
      <c r="B23" s="381">
        <v>18</v>
      </c>
      <c r="C23" s="381">
        <v>266</v>
      </c>
      <c r="D23" s="381">
        <v>1</v>
      </c>
      <c r="E23" s="381">
        <v>5</v>
      </c>
      <c r="F23" s="383">
        <v>0</v>
      </c>
      <c r="G23" s="383">
        <v>0</v>
      </c>
      <c r="H23" s="381">
        <v>4</v>
      </c>
      <c r="I23" s="381">
        <v>64</v>
      </c>
    </row>
    <row r="24" spans="1:9">
      <c r="A24" s="381" t="s">
        <v>135</v>
      </c>
      <c r="B24" s="381">
        <v>15</v>
      </c>
      <c r="C24" s="381">
        <v>113</v>
      </c>
      <c r="D24" s="383">
        <v>0</v>
      </c>
      <c r="E24" s="383">
        <v>0</v>
      </c>
      <c r="F24" s="381">
        <v>93</v>
      </c>
      <c r="G24" s="381">
        <v>545</v>
      </c>
      <c r="H24" s="381">
        <v>5</v>
      </c>
      <c r="I24" s="381">
        <v>684</v>
      </c>
    </row>
    <row r="25" spans="1:9">
      <c r="A25" s="381" t="s">
        <v>232</v>
      </c>
      <c r="B25" s="381">
        <v>280</v>
      </c>
      <c r="C25" s="382">
        <v>1737</v>
      </c>
      <c r="D25" s="383">
        <v>0</v>
      </c>
      <c r="E25" s="383">
        <v>0</v>
      </c>
      <c r="F25" s="383">
        <v>0</v>
      </c>
      <c r="G25" s="383">
        <v>0</v>
      </c>
      <c r="H25" s="381">
        <v>58</v>
      </c>
      <c r="I25" s="381">
        <v>64</v>
      </c>
    </row>
    <row r="26" spans="1:9">
      <c r="A26" s="381" t="s">
        <v>233</v>
      </c>
      <c r="B26" s="381">
        <v>350</v>
      </c>
      <c r="C26" s="381">
        <v>350</v>
      </c>
      <c r="D26" s="383">
        <v>0</v>
      </c>
      <c r="E26" s="383">
        <v>0</v>
      </c>
      <c r="F26" s="383">
        <v>0</v>
      </c>
      <c r="G26" s="383">
        <v>0</v>
      </c>
      <c r="H26" s="381">
        <v>5</v>
      </c>
      <c r="I26" s="381">
        <v>64</v>
      </c>
    </row>
    <row r="27" spans="1:9">
      <c r="A27" s="381" t="s">
        <v>325</v>
      </c>
      <c r="B27" s="381">
        <v>93</v>
      </c>
      <c r="C27" s="381">
        <v>772</v>
      </c>
      <c r="D27" s="383">
        <v>0</v>
      </c>
      <c r="E27" s="383">
        <v>0</v>
      </c>
      <c r="F27" s="381">
        <v>20</v>
      </c>
      <c r="G27" s="382">
        <v>1751</v>
      </c>
      <c r="H27" s="381">
        <v>1</v>
      </c>
      <c r="I27" s="381">
        <v>30</v>
      </c>
    </row>
    <row r="28" spans="1:9">
      <c r="A28" s="381" t="s">
        <v>137</v>
      </c>
      <c r="B28" s="383">
        <v>0</v>
      </c>
      <c r="C28" s="383">
        <v>0</v>
      </c>
      <c r="D28" s="383">
        <v>0</v>
      </c>
      <c r="E28" s="383">
        <v>0</v>
      </c>
      <c r="F28" s="381">
        <v>71</v>
      </c>
      <c r="G28" s="382">
        <v>1389</v>
      </c>
      <c r="H28" s="381">
        <v>129</v>
      </c>
      <c r="I28" s="382">
        <v>2791</v>
      </c>
    </row>
    <row r="29" spans="1:9">
      <c r="A29" s="381" t="s">
        <v>138</v>
      </c>
      <c r="B29" s="381">
        <v>7</v>
      </c>
      <c r="C29" s="381">
        <v>20</v>
      </c>
      <c r="D29" s="381">
        <v>1</v>
      </c>
      <c r="E29" s="381">
        <v>160</v>
      </c>
      <c r="F29" s="383">
        <v>0</v>
      </c>
      <c r="G29" s="383">
        <v>0</v>
      </c>
      <c r="H29" s="381">
        <v>2</v>
      </c>
      <c r="I29" s="381">
        <v>638</v>
      </c>
    </row>
    <row r="30" spans="1:9">
      <c r="A30" s="381" t="s">
        <v>139</v>
      </c>
      <c r="B30" s="381">
        <v>11</v>
      </c>
      <c r="C30" s="381">
        <v>119</v>
      </c>
      <c r="D30" s="383">
        <v>0</v>
      </c>
      <c r="E30" s="383">
        <v>0</v>
      </c>
      <c r="F30" s="383">
        <v>0</v>
      </c>
      <c r="G30" s="383">
        <v>0</v>
      </c>
      <c r="H30" s="383">
        <v>0</v>
      </c>
      <c r="I30" s="383">
        <v>0</v>
      </c>
    </row>
    <row r="31" spans="1:9">
      <c r="A31" s="381" t="s">
        <v>140</v>
      </c>
      <c r="B31" s="381">
        <v>68</v>
      </c>
      <c r="C31" s="381">
        <v>466</v>
      </c>
      <c r="D31" s="383">
        <v>0</v>
      </c>
      <c r="E31" s="383">
        <v>0</v>
      </c>
      <c r="F31" s="383">
        <v>0</v>
      </c>
      <c r="G31" s="383">
        <v>0</v>
      </c>
      <c r="H31" s="381">
        <v>81</v>
      </c>
      <c r="I31" s="382">
        <v>1485</v>
      </c>
    </row>
    <row r="32" spans="1:9">
      <c r="A32" s="381" t="s">
        <v>142</v>
      </c>
      <c r="B32" s="381">
        <v>44</v>
      </c>
      <c r="C32" s="381">
        <v>305</v>
      </c>
      <c r="D32" s="383">
        <v>0</v>
      </c>
      <c r="E32" s="383">
        <v>0</v>
      </c>
      <c r="F32" s="381">
        <v>1</v>
      </c>
      <c r="G32" s="381">
        <v>50</v>
      </c>
      <c r="H32" s="381">
        <v>12</v>
      </c>
      <c r="I32" s="381">
        <v>190</v>
      </c>
    </row>
    <row r="33" spans="1:9">
      <c r="A33" s="381" t="s">
        <v>144</v>
      </c>
      <c r="B33" s="383">
        <v>0</v>
      </c>
      <c r="C33" s="383">
        <v>0</v>
      </c>
      <c r="D33" s="383">
        <v>0</v>
      </c>
      <c r="E33" s="383">
        <v>0</v>
      </c>
      <c r="F33" s="381">
        <v>28</v>
      </c>
      <c r="G33" s="381">
        <v>271</v>
      </c>
      <c r="H33" s="383">
        <v>0</v>
      </c>
      <c r="I33" s="383">
        <v>0</v>
      </c>
    </row>
    <row r="34" spans="1:9">
      <c r="A34" s="381" t="s">
        <v>145</v>
      </c>
      <c r="B34" s="381">
        <v>29</v>
      </c>
      <c r="C34" s="381">
        <v>704</v>
      </c>
      <c r="D34" s="381">
        <v>2</v>
      </c>
      <c r="E34" s="381">
        <v>166</v>
      </c>
      <c r="F34" s="381">
        <v>6</v>
      </c>
      <c r="G34" s="381">
        <v>39</v>
      </c>
      <c r="H34" s="381">
        <v>188</v>
      </c>
      <c r="I34" s="382">
        <v>3426</v>
      </c>
    </row>
    <row r="35" spans="1:9">
      <c r="A35" s="381" t="s">
        <v>326</v>
      </c>
      <c r="B35" s="381">
        <v>26</v>
      </c>
      <c r="C35" s="381">
        <v>109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</row>
    <row r="36" spans="1:9">
      <c r="A36" s="381" t="s">
        <v>150</v>
      </c>
      <c r="B36" s="383">
        <v>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</row>
    <row r="37" spans="1:9">
      <c r="A37" s="381" t="s">
        <v>236</v>
      </c>
      <c r="B37" s="381">
        <v>35</v>
      </c>
      <c r="C37" s="381">
        <v>110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</row>
    <row r="38" spans="1:9">
      <c r="A38" s="381" t="s">
        <v>153</v>
      </c>
      <c r="B38" s="381">
        <v>4</v>
      </c>
      <c r="C38" s="381">
        <v>10</v>
      </c>
      <c r="D38" s="383">
        <v>0</v>
      </c>
      <c r="E38" s="383">
        <v>0</v>
      </c>
      <c r="F38" s="383">
        <v>0</v>
      </c>
      <c r="G38" s="383">
        <v>0</v>
      </c>
      <c r="H38" s="383">
        <v>0</v>
      </c>
      <c r="I38" s="383">
        <v>0</v>
      </c>
    </row>
    <row r="39" spans="1:9">
      <c r="A39" s="381" t="s">
        <v>160</v>
      </c>
      <c r="B39" s="381">
        <v>15</v>
      </c>
      <c r="C39" s="381">
        <v>128</v>
      </c>
      <c r="D39" s="383">
        <v>0</v>
      </c>
      <c r="E39" s="383">
        <v>0</v>
      </c>
      <c r="F39" s="383">
        <v>0</v>
      </c>
      <c r="G39" s="383">
        <v>0</v>
      </c>
      <c r="H39" s="381">
        <v>6</v>
      </c>
      <c r="I39" s="381">
        <v>236</v>
      </c>
    </row>
    <row r="40" spans="1:9">
      <c r="A40" s="381" t="s">
        <v>162</v>
      </c>
      <c r="B40" s="381">
        <v>484</v>
      </c>
      <c r="C40" s="382">
        <v>2235</v>
      </c>
      <c r="D40" s="383">
        <v>0</v>
      </c>
      <c r="E40" s="383">
        <v>0</v>
      </c>
      <c r="F40" s="383">
        <v>0</v>
      </c>
      <c r="G40" s="383">
        <v>0</v>
      </c>
      <c r="H40" s="383">
        <v>0</v>
      </c>
      <c r="I40" s="383">
        <v>0</v>
      </c>
    </row>
    <row r="41" spans="1:9">
      <c r="A41" s="381" t="s">
        <v>237</v>
      </c>
      <c r="B41" s="381">
        <v>55</v>
      </c>
      <c r="C41" s="381">
        <v>392</v>
      </c>
      <c r="D41" s="383">
        <v>0</v>
      </c>
      <c r="E41" s="383">
        <v>0</v>
      </c>
      <c r="F41" s="383">
        <v>0</v>
      </c>
      <c r="G41" s="383">
        <v>0</v>
      </c>
      <c r="H41" s="381">
        <v>46</v>
      </c>
      <c r="I41" s="382">
        <v>1554</v>
      </c>
    </row>
    <row r="42" spans="1:9">
      <c r="A42" s="381" t="s">
        <v>163</v>
      </c>
      <c r="B42" s="381">
        <v>84</v>
      </c>
      <c r="C42" s="381">
        <v>631</v>
      </c>
      <c r="D42" s="383">
        <v>0</v>
      </c>
      <c r="E42" s="383">
        <v>0</v>
      </c>
      <c r="F42" s="381">
        <v>100</v>
      </c>
      <c r="G42" s="381">
        <v>532</v>
      </c>
      <c r="H42" s="381">
        <v>2</v>
      </c>
      <c r="I42" s="381">
        <v>30</v>
      </c>
    </row>
    <row r="43" spans="1:9">
      <c r="A43" s="381" t="s">
        <v>164</v>
      </c>
      <c r="B43" s="383">
        <v>0</v>
      </c>
      <c r="C43" s="383">
        <v>0</v>
      </c>
      <c r="D43" s="383">
        <v>0</v>
      </c>
      <c r="E43" s="383">
        <v>0</v>
      </c>
      <c r="F43" s="383">
        <v>0</v>
      </c>
      <c r="G43" s="383">
        <v>0</v>
      </c>
      <c r="H43" s="383">
        <v>0</v>
      </c>
      <c r="I43" s="383">
        <v>0</v>
      </c>
    </row>
    <row r="44" spans="1:9">
      <c r="A44" s="381" t="s">
        <v>192</v>
      </c>
      <c r="B44" s="381">
        <v>15</v>
      </c>
      <c r="C44" s="381">
        <v>128</v>
      </c>
      <c r="D44" s="383">
        <v>0</v>
      </c>
      <c r="E44" s="383">
        <v>0</v>
      </c>
      <c r="F44" s="383">
        <v>0</v>
      </c>
      <c r="G44" s="383">
        <v>0</v>
      </c>
      <c r="H44" s="381">
        <v>6</v>
      </c>
      <c r="I44" s="381">
        <v>182</v>
      </c>
    </row>
    <row r="45" spans="1:9">
      <c r="A45" s="381" t="s">
        <v>166</v>
      </c>
      <c r="B45" s="381">
        <v>22</v>
      </c>
      <c r="C45" s="381">
        <v>38</v>
      </c>
      <c r="D45" s="381">
        <v>3</v>
      </c>
      <c r="E45" s="381">
        <v>24</v>
      </c>
      <c r="F45" s="381">
        <v>15</v>
      </c>
      <c r="G45" s="381">
        <v>160</v>
      </c>
      <c r="H45" s="381">
        <v>45</v>
      </c>
      <c r="I45" s="382">
        <v>13615</v>
      </c>
    </row>
    <row r="46" spans="1:9">
      <c r="A46" s="381" t="s">
        <v>167</v>
      </c>
      <c r="B46" s="381">
        <v>24</v>
      </c>
      <c r="C46" s="381">
        <v>212</v>
      </c>
      <c r="D46" s="383">
        <v>0</v>
      </c>
      <c r="E46" s="383">
        <v>0</v>
      </c>
      <c r="F46" s="383">
        <v>0</v>
      </c>
      <c r="G46" s="383">
        <v>0</v>
      </c>
      <c r="H46" s="381">
        <v>2</v>
      </c>
      <c r="I46" s="382">
        <v>1000</v>
      </c>
    </row>
    <row r="47" spans="1:9">
      <c r="A47" s="381" t="s">
        <v>193</v>
      </c>
      <c r="B47" s="381">
        <v>51</v>
      </c>
      <c r="C47" s="381">
        <v>306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</row>
    <row r="48" spans="1:9">
      <c r="A48" s="381"/>
      <c r="B48" s="383"/>
      <c r="C48" s="383"/>
      <c r="D48" s="383"/>
      <c r="E48" s="383"/>
      <c r="F48" s="383"/>
      <c r="G48" s="383"/>
      <c r="H48" s="383"/>
      <c r="I48" s="383"/>
    </row>
    <row r="49" spans="1:9">
      <c r="A49" s="17" t="s">
        <v>11</v>
      </c>
      <c r="B49" s="384">
        <f>MEDIAN('Lib Program Audience A-L (2) '!B5:B51,'Lib Program Audience L-Y (2)'!B5:B47)</f>
        <v>18</v>
      </c>
      <c r="C49" s="384">
        <f>MEDIAN('Lib Program Audience A-L (2) '!C5:C51,'Lib Program Audience L-Y (2)'!C5:C47)</f>
        <v>133.5</v>
      </c>
      <c r="D49" s="385">
        <f>MEDIAN('Lib Program Audience A-L (2) '!D5:D51,'Lib Program Audience L-Y (2)'!D5:D47)</f>
        <v>0</v>
      </c>
      <c r="E49" s="385">
        <f>MEDIAN('Lib Program Audience A-L (2) '!E5:E51,'Lib Program Audience L-Y (2)'!E5:E47)</f>
        <v>0</v>
      </c>
      <c r="F49" s="385">
        <f>MEDIAN('Lib Program Audience A-L (2) '!F5:F51,'Lib Program Audience L-Y (2)'!F5:F47)</f>
        <v>0</v>
      </c>
      <c r="G49" s="385">
        <f>MEDIAN('Lib Program Audience A-L (2) '!G5:G51,'Lib Program Audience L-Y (2)'!G5:G47)</f>
        <v>0</v>
      </c>
      <c r="H49" s="384">
        <f>MEDIAN('Lib Program Audience A-L (2) '!H5:H51,'Lib Program Audience L-Y (2)'!H5:H47)</f>
        <v>3.5</v>
      </c>
      <c r="I49" s="384">
        <f>MEDIAN('Lib Program Audience A-L (2) '!I5:I51,'Lib Program Audience L-Y (2)'!I5:I47)</f>
        <v>88.5</v>
      </c>
    </row>
    <row r="50" spans="1:9">
      <c r="A50" s="17" t="s">
        <v>10</v>
      </c>
      <c r="B50" s="386">
        <f>AVERAGE('Lib Program Audience A-L (2) '!B5:B51,'Lib Program Audience L-Y (2)'!B5:B47)</f>
        <v>55.255555555555553</v>
      </c>
      <c r="C50" s="386">
        <f>AVERAGE('Lib Program Audience A-L (2) '!C5:C51,'Lib Program Audience L-Y (2)'!C5:C47)</f>
        <v>332.93333333333334</v>
      </c>
      <c r="D50" s="386">
        <f>AVERAGE('Lib Program Audience A-L (2) '!D5:D51,'Lib Program Audience L-Y (2)'!D5:D47)</f>
        <v>1.4444444444444444</v>
      </c>
      <c r="E50" s="386">
        <f>AVERAGE('Lib Program Audience A-L (2) '!E5:E51,'Lib Program Audience L-Y (2)'!E5:E47)</f>
        <v>33.888888888888886</v>
      </c>
      <c r="F50" s="386">
        <f>AVERAGE('Lib Program Audience A-L (2) '!F5:F51,'Lib Program Audience L-Y (2)'!F5:F47)</f>
        <v>19.511111111111113</v>
      </c>
      <c r="G50" s="386">
        <f>AVERAGE('Lib Program Audience A-L (2) '!G5:G51,'Lib Program Audience L-Y (2)'!G5:G47)</f>
        <v>392.78888888888889</v>
      </c>
      <c r="H50" s="386">
        <f>AVERAGE('Lib Program Audience A-L (2) '!H5:H51,'Lib Program Audience L-Y (2)'!H5:H47)</f>
        <v>27.888888888888889</v>
      </c>
      <c r="I50" s="386">
        <f>AVERAGE('Lib Program Audience A-L (2) '!I5:I51,'Lib Program Audience L-Y (2)'!I5:I47)</f>
        <v>770.32222222222219</v>
      </c>
    </row>
    <row r="51" spans="1:9">
      <c r="A51" s="17" t="s">
        <v>239</v>
      </c>
      <c r="B51" s="384">
        <f>SUM(B5:B47,'Lib Program Audience A-L (2) '!B5:B51)</f>
        <v>4973</v>
      </c>
      <c r="C51" s="384">
        <f>SUM(C5:C47,'Lib Program Audience A-L (2) '!C5:C51)</f>
        <v>29964</v>
      </c>
      <c r="D51" s="384">
        <f>SUM(D5:D47,'Lib Program Audience A-L (2) '!D5:D51)</f>
        <v>130</v>
      </c>
      <c r="E51" s="384">
        <f>SUM(E5:E47,'Lib Program Audience A-L (2) '!E5:E51)</f>
        <v>3050</v>
      </c>
      <c r="F51" s="384">
        <f>SUM(F5:F47,'Lib Program Audience A-L (2) '!F5:F51)</f>
        <v>1756</v>
      </c>
      <c r="G51" s="384">
        <f>SUM(G5:G47,'Lib Program Audience A-L (2) '!G5:G51)</f>
        <v>35351</v>
      </c>
      <c r="H51" s="384">
        <f>SUM(H5:H47,'Lib Program Audience A-L (2) '!H5:H51)</f>
        <v>2510</v>
      </c>
      <c r="I51" s="384">
        <f>SUM(I5:I47,'Lib Program Audience A-L (2) '!I5:I51)</f>
        <v>69329</v>
      </c>
    </row>
  </sheetData>
  <conditionalFormatting sqref="B5:I51">
    <cfRule type="cellIs" dxfId="19" priority="2" operator="equal">
      <formula>0</formula>
    </cfRule>
  </conditionalFormatting>
  <conditionalFormatting sqref="D49:G49">
    <cfRule type="cellIs" dxfId="18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9E16-0C5D-4D44-8FC8-A49B39A7A5F6}">
  <dimension ref="A1:M98"/>
  <sheetViews>
    <sheetView topLeftCell="A4" zoomScaleNormal="100" workbookViewId="0">
      <selection activeCell="N18" sqref="N18"/>
    </sheetView>
  </sheetViews>
  <sheetFormatPr defaultColWidth="19" defaultRowHeight="12.75"/>
  <cols>
    <col min="2" max="2" width="16.28515625" bestFit="1" customWidth="1"/>
    <col min="3" max="3" width="18" bestFit="1" customWidth="1"/>
    <col min="4" max="4" width="16.7109375" bestFit="1" customWidth="1"/>
    <col min="5" max="5" width="18.5703125" bestFit="1" customWidth="1"/>
    <col min="6" max="6" width="13.85546875" bestFit="1" customWidth="1"/>
    <col min="7" max="7" width="15.85546875" bestFit="1" customWidth="1"/>
    <col min="8" max="9" width="13.42578125" bestFit="1" customWidth="1"/>
    <col min="10" max="11" width="17.28515625" bestFit="1" customWidth="1"/>
    <col min="12" max="13" width="11.5703125" bestFit="1" customWidth="1"/>
  </cols>
  <sheetData>
    <row r="1" spans="1:13" ht="15">
      <c r="A1" s="1" t="s">
        <v>961</v>
      </c>
      <c r="B1" s="1"/>
      <c r="C1" s="1"/>
      <c r="D1" s="1"/>
      <c r="E1" s="1"/>
      <c r="F1" s="97"/>
      <c r="G1" s="97"/>
    </row>
    <row r="2" spans="1:13" ht="14.25">
      <c r="A2" s="14" t="s">
        <v>962</v>
      </c>
      <c r="B2" s="380"/>
      <c r="C2" s="380"/>
      <c r="D2" s="380"/>
      <c r="E2" s="380"/>
      <c r="F2" s="97"/>
      <c r="G2" s="97"/>
    </row>
    <row r="3" spans="1:13" ht="15">
      <c r="A3" s="1"/>
      <c r="B3" s="97"/>
      <c r="C3" s="97"/>
      <c r="D3" s="97"/>
      <c r="E3" s="97"/>
      <c r="F3" s="97"/>
      <c r="G3" s="97"/>
    </row>
    <row r="4" spans="1:13" ht="48">
      <c r="A4" s="212"/>
      <c r="B4" s="42" t="s">
        <v>963</v>
      </c>
      <c r="C4" s="42" t="s">
        <v>964</v>
      </c>
      <c r="D4" s="42" t="s">
        <v>965</v>
      </c>
      <c r="E4" s="42" t="s">
        <v>966</v>
      </c>
      <c r="F4" s="42" t="s">
        <v>967</v>
      </c>
      <c r="G4" s="42" t="s">
        <v>968</v>
      </c>
      <c r="H4" s="42" t="s">
        <v>969</v>
      </c>
      <c r="I4" s="42" t="s">
        <v>970</v>
      </c>
      <c r="J4" s="42" t="s">
        <v>971</v>
      </c>
      <c r="K4" s="42" t="s">
        <v>972</v>
      </c>
      <c r="L4" s="42" t="s">
        <v>973</v>
      </c>
      <c r="M4" s="42" t="s">
        <v>974</v>
      </c>
    </row>
    <row r="5" spans="1:13">
      <c r="A5" s="381" t="s">
        <v>321</v>
      </c>
      <c r="B5" s="381">
        <v>426</v>
      </c>
      <c r="C5" s="382">
        <v>8186</v>
      </c>
      <c r="D5" s="381">
        <v>15</v>
      </c>
      <c r="E5" s="381">
        <v>179</v>
      </c>
      <c r="F5" s="381">
        <v>79</v>
      </c>
      <c r="G5" s="381">
        <v>491</v>
      </c>
      <c r="H5" s="381">
        <v>176</v>
      </c>
      <c r="I5" s="382">
        <v>1957</v>
      </c>
      <c r="J5" s="381">
        <v>97</v>
      </c>
      <c r="K5" s="382">
        <v>2157</v>
      </c>
      <c r="L5" s="381">
        <v>1</v>
      </c>
      <c r="M5" s="381">
        <v>1</v>
      </c>
    </row>
    <row r="6" spans="1:13">
      <c r="A6" s="381" t="s">
        <v>185</v>
      </c>
      <c r="B6" s="381">
        <v>64</v>
      </c>
      <c r="C6" s="382">
        <v>1093</v>
      </c>
      <c r="D6" s="381">
        <v>4</v>
      </c>
      <c r="E6" s="381">
        <v>65</v>
      </c>
      <c r="F6" s="381">
        <v>31</v>
      </c>
      <c r="G6" s="381">
        <v>175</v>
      </c>
      <c r="H6" s="381">
        <v>6</v>
      </c>
      <c r="I6" s="381">
        <v>51</v>
      </c>
      <c r="J6" s="381">
        <v>56</v>
      </c>
      <c r="K6" s="381">
        <v>589</v>
      </c>
      <c r="L6" s="383">
        <v>0</v>
      </c>
      <c r="M6" s="383">
        <v>0</v>
      </c>
    </row>
    <row r="7" spans="1:13">
      <c r="A7" s="381" t="s">
        <v>29</v>
      </c>
      <c r="B7" s="383">
        <v>0</v>
      </c>
      <c r="C7" s="383">
        <v>0</v>
      </c>
      <c r="D7" s="383">
        <v>0</v>
      </c>
      <c r="E7" s="383">
        <v>0</v>
      </c>
      <c r="F7" s="383">
        <v>0</v>
      </c>
      <c r="G7" s="383">
        <v>0</v>
      </c>
      <c r="H7" s="383">
        <v>0</v>
      </c>
      <c r="I7" s="383">
        <v>0</v>
      </c>
      <c r="J7" s="381">
        <v>1</v>
      </c>
      <c r="K7" s="381">
        <v>8</v>
      </c>
      <c r="L7" s="383">
        <v>0</v>
      </c>
      <c r="M7" s="383">
        <v>0</v>
      </c>
    </row>
    <row r="8" spans="1:13">
      <c r="A8" s="381" t="s">
        <v>30</v>
      </c>
      <c r="B8" s="381">
        <v>100</v>
      </c>
      <c r="C8" s="382">
        <v>2155</v>
      </c>
      <c r="D8" s="381">
        <v>3</v>
      </c>
      <c r="E8" s="381">
        <v>92</v>
      </c>
      <c r="F8" s="381">
        <v>43</v>
      </c>
      <c r="G8" s="381">
        <v>271</v>
      </c>
      <c r="H8" s="381">
        <v>39</v>
      </c>
      <c r="I8" s="381">
        <v>586</v>
      </c>
      <c r="J8" s="381">
        <v>2</v>
      </c>
      <c r="K8" s="381">
        <v>55</v>
      </c>
      <c r="L8" s="381">
        <v>3</v>
      </c>
      <c r="M8" s="381">
        <v>23</v>
      </c>
    </row>
    <row r="9" spans="1:13">
      <c r="A9" s="381" t="s">
        <v>32</v>
      </c>
      <c r="B9" s="381">
        <v>71</v>
      </c>
      <c r="C9" s="382">
        <v>1377</v>
      </c>
      <c r="D9" s="383">
        <v>0</v>
      </c>
      <c r="E9" s="383">
        <v>0</v>
      </c>
      <c r="F9" s="381">
        <v>15</v>
      </c>
      <c r="G9" s="381">
        <v>42</v>
      </c>
      <c r="H9" s="381">
        <v>14</v>
      </c>
      <c r="I9" s="381">
        <v>44</v>
      </c>
      <c r="J9" s="381">
        <v>2</v>
      </c>
      <c r="K9" s="383">
        <v>0</v>
      </c>
      <c r="L9" s="383">
        <v>0</v>
      </c>
      <c r="M9" s="383">
        <v>0</v>
      </c>
    </row>
    <row r="10" spans="1:13">
      <c r="A10" s="381" t="s">
        <v>33</v>
      </c>
      <c r="B10" s="381">
        <v>293</v>
      </c>
      <c r="C10" s="382">
        <v>2422</v>
      </c>
      <c r="D10" s="381">
        <v>30</v>
      </c>
      <c r="E10" s="381">
        <v>463</v>
      </c>
      <c r="F10" s="381">
        <v>37</v>
      </c>
      <c r="G10" s="381">
        <v>92</v>
      </c>
      <c r="H10" s="381">
        <v>16</v>
      </c>
      <c r="I10" s="381">
        <v>87</v>
      </c>
      <c r="J10" s="381">
        <v>29</v>
      </c>
      <c r="K10" s="381">
        <v>484</v>
      </c>
      <c r="L10" s="383">
        <v>0</v>
      </c>
      <c r="M10" s="383">
        <v>0</v>
      </c>
    </row>
    <row r="11" spans="1:13">
      <c r="A11" s="381" t="s">
        <v>37</v>
      </c>
      <c r="B11" s="381">
        <v>235</v>
      </c>
      <c r="C11" s="382">
        <v>1528</v>
      </c>
      <c r="D11" s="381">
        <v>23</v>
      </c>
      <c r="E11" s="381">
        <v>196</v>
      </c>
      <c r="F11" s="381">
        <v>97</v>
      </c>
      <c r="G11" s="381">
        <v>214</v>
      </c>
      <c r="H11" s="381">
        <v>211</v>
      </c>
      <c r="I11" s="382">
        <v>1043</v>
      </c>
      <c r="J11" s="381">
        <v>47</v>
      </c>
      <c r="K11" s="381">
        <v>152</v>
      </c>
      <c r="L11" s="383">
        <v>0</v>
      </c>
      <c r="M11" s="383">
        <v>0</v>
      </c>
    </row>
    <row r="12" spans="1:13">
      <c r="A12" s="381" t="s">
        <v>215</v>
      </c>
      <c r="B12" s="381">
        <v>745</v>
      </c>
      <c r="C12" s="382">
        <v>1604</v>
      </c>
      <c r="D12" s="381">
        <v>22</v>
      </c>
      <c r="E12" s="381">
        <v>19</v>
      </c>
      <c r="F12" s="381">
        <v>22</v>
      </c>
      <c r="G12" s="381">
        <v>19</v>
      </c>
      <c r="H12" s="381">
        <v>3</v>
      </c>
      <c r="I12" s="381">
        <v>28</v>
      </c>
      <c r="J12" s="381">
        <v>3</v>
      </c>
      <c r="K12" s="381">
        <v>28</v>
      </c>
      <c r="L12" s="383">
        <v>0</v>
      </c>
      <c r="M12" s="383">
        <v>0</v>
      </c>
    </row>
    <row r="13" spans="1:13">
      <c r="A13" s="381" t="s">
        <v>38</v>
      </c>
      <c r="B13" s="381">
        <v>657</v>
      </c>
      <c r="C13" s="382">
        <v>11306</v>
      </c>
      <c r="D13" s="381">
        <v>3</v>
      </c>
      <c r="E13" s="381">
        <v>19</v>
      </c>
      <c r="F13" s="383">
        <v>0</v>
      </c>
      <c r="G13" s="381">
        <v>324</v>
      </c>
      <c r="H13" s="381">
        <v>200</v>
      </c>
      <c r="I13" s="382">
        <v>2748</v>
      </c>
      <c r="J13" s="381">
        <v>100</v>
      </c>
      <c r="K13" s="382">
        <v>1993</v>
      </c>
      <c r="L13" s="381">
        <v>12</v>
      </c>
      <c r="M13" s="383">
        <v>0</v>
      </c>
    </row>
    <row r="14" spans="1:13">
      <c r="A14" s="381" t="s">
        <v>42</v>
      </c>
      <c r="B14" s="381">
        <v>123</v>
      </c>
      <c r="C14" s="382">
        <v>2933</v>
      </c>
      <c r="D14" s="381">
        <v>12</v>
      </c>
      <c r="E14" s="381">
        <v>247</v>
      </c>
      <c r="F14" s="383">
        <v>0</v>
      </c>
      <c r="G14" s="383">
        <v>0</v>
      </c>
      <c r="H14" s="381">
        <v>12</v>
      </c>
      <c r="I14" s="381">
        <v>143</v>
      </c>
      <c r="J14" s="381">
        <v>3</v>
      </c>
      <c r="K14" s="381">
        <v>23</v>
      </c>
      <c r="L14" s="383">
        <v>0</v>
      </c>
      <c r="M14" s="383">
        <v>0</v>
      </c>
    </row>
    <row r="15" spans="1:13">
      <c r="A15" s="381" t="s">
        <v>44</v>
      </c>
      <c r="B15" s="381">
        <v>7</v>
      </c>
      <c r="C15" s="381">
        <v>30</v>
      </c>
      <c r="D15" s="383">
        <v>0</v>
      </c>
      <c r="E15" s="383">
        <v>0</v>
      </c>
      <c r="F15" s="381">
        <v>5</v>
      </c>
      <c r="G15" s="381">
        <v>10</v>
      </c>
      <c r="H15" s="383">
        <v>0</v>
      </c>
      <c r="I15" s="383">
        <v>0</v>
      </c>
      <c r="J15" s="383">
        <v>0</v>
      </c>
      <c r="K15" s="383">
        <v>0</v>
      </c>
      <c r="L15" s="383">
        <v>0</v>
      </c>
      <c r="M15" s="383">
        <v>0</v>
      </c>
    </row>
    <row r="16" spans="1:13">
      <c r="A16" s="381" t="s">
        <v>47</v>
      </c>
      <c r="B16" s="381">
        <v>3</v>
      </c>
      <c r="C16" s="381">
        <v>3</v>
      </c>
      <c r="D16" s="381">
        <v>3</v>
      </c>
      <c r="E16" s="381">
        <v>38</v>
      </c>
      <c r="F16" s="381">
        <v>23</v>
      </c>
      <c r="G16" s="383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3">
        <v>0</v>
      </c>
    </row>
    <row r="17" spans="1:13">
      <c r="A17" s="381" t="s">
        <v>49</v>
      </c>
      <c r="B17" s="381">
        <v>136</v>
      </c>
      <c r="C17" s="382">
        <v>1785</v>
      </c>
      <c r="D17" s="381">
        <v>55</v>
      </c>
      <c r="E17" s="381">
        <v>721</v>
      </c>
      <c r="F17" s="381">
        <v>32</v>
      </c>
      <c r="G17" s="381">
        <v>279</v>
      </c>
      <c r="H17" s="381">
        <v>80</v>
      </c>
      <c r="I17" s="382">
        <v>1421</v>
      </c>
      <c r="J17" s="381">
        <v>8</v>
      </c>
      <c r="K17" s="381">
        <v>186</v>
      </c>
      <c r="L17" s="381">
        <v>4</v>
      </c>
      <c r="M17" s="381">
        <v>63</v>
      </c>
    </row>
    <row r="18" spans="1:13">
      <c r="A18" s="381" t="s">
        <v>52</v>
      </c>
      <c r="B18" s="383">
        <v>0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</row>
    <row r="19" spans="1:13">
      <c r="A19" s="381" t="s">
        <v>54</v>
      </c>
      <c r="B19" s="381">
        <v>352</v>
      </c>
      <c r="C19" s="382">
        <v>3670</v>
      </c>
      <c r="D19" s="381">
        <v>8</v>
      </c>
      <c r="E19" s="381">
        <v>100</v>
      </c>
      <c r="F19" s="381">
        <v>15</v>
      </c>
      <c r="G19" s="381">
        <v>96</v>
      </c>
      <c r="H19" s="381">
        <v>13</v>
      </c>
      <c r="I19" s="381">
        <v>282</v>
      </c>
      <c r="J19" s="381">
        <v>195</v>
      </c>
      <c r="K19" s="382">
        <v>4284</v>
      </c>
      <c r="L19" s="383">
        <v>0</v>
      </c>
      <c r="M19" s="383">
        <v>0</v>
      </c>
    </row>
    <row r="20" spans="1:13">
      <c r="A20" s="381" t="s">
        <v>56</v>
      </c>
      <c r="B20" s="381">
        <v>295</v>
      </c>
      <c r="C20" s="382">
        <v>5767</v>
      </c>
      <c r="D20" s="381">
        <v>8</v>
      </c>
      <c r="E20" s="381">
        <v>164</v>
      </c>
      <c r="F20" s="381">
        <v>32</v>
      </c>
      <c r="G20" s="381">
        <v>222</v>
      </c>
      <c r="H20" s="381">
        <v>91</v>
      </c>
      <c r="I20" s="381">
        <v>802</v>
      </c>
      <c r="J20" s="381">
        <v>51</v>
      </c>
      <c r="K20" s="381">
        <v>812</v>
      </c>
      <c r="L20" s="383">
        <v>0</v>
      </c>
      <c r="M20" s="383">
        <v>0</v>
      </c>
    </row>
    <row r="21" spans="1:13">
      <c r="A21" s="381" t="s">
        <v>57</v>
      </c>
      <c r="B21" s="381">
        <v>747</v>
      </c>
      <c r="C21" s="382">
        <v>6621</v>
      </c>
      <c r="D21" s="381">
        <v>95</v>
      </c>
      <c r="E21" s="382">
        <v>1246</v>
      </c>
      <c r="F21" s="381">
        <v>66</v>
      </c>
      <c r="G21" s="381">
        <v>496</v>
      </c>
      <c r="H21" s="381">
        <v>222</v>
      </c>
      <c r="I21" s="382">
        <v>1617</v>
      </c>
      <c r="J21" s="381">
        <v>179</v>
      </c>
      <c r="K21" s="382">
        <v>1749</v>
      </c>
      <c r="L21" s="383">
        <v>0</v>
      </c>
      <c r="M21" s="383">
        <v>0</v>
      </c>
    </row>
    <row r="22" spans="1:13">
      <c r="A22" s="381" t="s">
        <v>59</v>
      </c>
      <c r="B22" s="381">
        <v>545</v>
      </c>
      <c r="C22" s="382">
        <v>9045</v>
      </c>
      <c r="D22" s="381">
        <v>22</v>
      </c>
      <c r="E22" s="381">
        <v>190</v>
      </c>
      <c r="F22" s="381">
        <v>39</v>
      </c>
      <c r="G22" s="381">
        <v>59</v>
      </c>
      <c r="H22" s="381">
        <v>69</v>
      </c>
      <c r="I22" s="381">
        <v>567</v>
      </c>
      <c r="J22" s="381">
        <v>113</v>
      </c>
      <c r="K22" s="382">
        <v>1223</v>
      </c>
      <c r="L22" s="383">
        <v>0</v>
      </c>
      <c r="M22" s="383">
        <v>0</v>
      </c>
    </row>
    <row r="23" spans="1:13">
      <c r="A23" s="381" t="s">
        <v>322</v>
      </c>
      <c r="B23" s="381">
        <v>686</v>
      </c>
      <c r="C23" s="382">
        <v>16055</v>
      </c>
      <c r="D23" s="381">
        <v>12</v>
      </c>
      <c r="E23" s="381">
        <v>115</v>
      </c>
      <c r="F23" s="381">
        <v>66</v>
      </c>
      <c r="G23" s="382">
        <v>10649</v>
      </c>
      <c r="H23" s="381">
        <v>899</v>
      </c>
      <c r="I23" s="382">
        <v>16955</v>
      </c>
      <c r="J23" s="381">
        <v>17</v>
      </c>
      <c r="K23" s="381">
        <v>531</v>
      </c>
      <c r="L23" s="383">
        <v>0</v>
      </c>
      <c r="M23" s="383">
        <v>0</v>
      </c>
    </row>
    <row r="24" spans="1:13">
      <c r="A24" s="381" t="s">
        <v>222</v>
      </c>
      <c r="B24" s="381">
        <v>472</v>
      </c>
      <c r="C24" s="382">
        <v>6571</v>
      </c>
      <c r="D24" s="381">
        <v>6</v>
      </c>
      <c r="E24" s="381">
        <v>63</v>
      </c>
      <c r="F24" s="381">
        <v>1</v>
      </c>
      <c r="G24" s="381">
        <v>12</v>
      </c>
      <c r="H24" s="381">
        <v>3</v>
      </c>
      <c r="I24" s="381">
        <v>5</v>
      </c>
      <c r="J24" s="381">
        <v>85</v>
      </c>
      <c r="K24" s="381">
        <v>764</v>
      </c>
      <c r="L24" s="383">
        <v>0</v>
      </c>
      <c r="M24" s="383">
        <v>0</v>
      </c>
    </row>
    <row r="25" spans="1:13">
      <c r="A25" s="381" t="s">
        <v>60</v>
      </c>
      <c r="B25" s="381">
        <v>189</v>
      </c>
      <c r="C25" s="382">
        <v>2691</v>
      </c>
      <c r="D25" s="381">
        <v>82</v>
      </c>
      <c r="E25" s="381">
        <v>584</v>
      </c>
      <c r="F25" s="381">
        <v>66</v>
      </c>
      <c r="G25" s="381">
        <v>123</v>
      </c>
      <c r="H25" s="381">
        <v>4</v>
      </c>
      <c r="I25" s="381">
        <v>58</v>
      </c>
      <c r="J25" s="381">
        <v>49</v>
      </c>
      <c r="K25" s="381">
        <v>483</v>
      </c>
      <c r="L25" s="383">
        <v>0</v>
      </c>
      <c r="M25" s="383">
        <v>0</v>
      </c>
    </row>
    <row r="26" spans="1:13">
      <c r="A26" s="381" t="s">
        <v>323</v>
      </c>
      <c r="B26" s="381">
        <v>210</v>
      </c>
      <c r="C26" s="382">
        <v>2217</v>
      </c>
      <c r="D26" s="381">
        <v>8</v>
      </c>
      <c r="E26" s="381">
        <v>81</v>
      </c>
      <c r="F26" s="381">
        <v>282</v>
      </c>
      <c r="G26" s="381">
        <v>868</v>
      </c>
      <c r="H26" s="381">
        <v>456</v>
      </c>
      <c r="I26" s="382">
        <v>3629</v>
      </c>
      <c r="J26" s="381">
        <v>103</v>
      </c>
      <c r="K26" s="382">
        <v>4458</v>
      </c>
      <c r="L26" s="383">
        <v>0</v>
      </c>
      <c r="M26" s="383">
        <v>0</v>
      </c>
    </row>
    <row r="27" spans="1:13">
      <c r="A27" s="381" t="s">
        <v>63</v>
      </c>
      <c r="B27" s="381">
        <v>29</v>
      </c>
      <c r="C27" s="381">
        <v>209</v>
      </c>
      <c r="D27" s="383">
        <v>0</v>
      </c>
      <c r="E27" s="383">
        <v>0</v>
      </c>
      <c r="F27" s="383">
        <v>0</v>
      </c>
      <c r="G27" s="383">
        <v>0</v>
      </c>
      <c r="H27" s="381">
        <v>34</v>
      </c>
      <c r="I27" s="381">
        <v>296</v>
      </c>
      <c r="J27" s="383">
        <v>0</v>
      </c>
      <c r="K27" s="383">
        <v>0</v>
      </c>
      <c r="L27" s="383">
        <v>0</v>
      </c>
      <c r="M27" s="383">
        <v>0</v>
      </c>
    </row>
    <row r="28" spans="1:13">
      <c r="A28" s="381" t="s">
        <v>65</v>
      </c>
      <c r="B28" s="381">
        <v>121</v>
      </c>
      <c r="C28" s="382">
        <v>3400</v>
      </c>
      <c r="D28" s="381">
        <v>24</v>
      </c>
      <c r="E28" s="381">
        <v>553</v>
      </c>
      <c r="F28" s="381">
        <v>51</v>
      </c>
      <c r="G28" s="381">
        <v>241</v>
      </c>
      <c r="H28" s="381">
        <v>3</v>
      </c>
      <c r="I28" s="381">
        <v>33</v>
      </c>
      <c r="J28" s="381">
        <v>21</v>
      </c>
      <c r="K28" s="381">
        <v>253</v>
      </c>
      <c r="L28" s="383">
        <v>0</v>
      </c>
      <c r="M28" s="383">
        <v>0</v>
      </c>
    </row>
    <row r="29" spans="1:13">
      <c r="A29" s="381" t="s">
        <v>70</v>
      </c>
      <c r="B29" s="381">
        <v>718</v>
      </c>
      <c r="C29" s="382">
        <v>8663</v>
      </c>
      <c r="D29" s="381">
        <v>72</v>
      </c>
      <c r="E29" s="381">
        <v>457</v>
      </c>
      <c r="F29" s="381">
        <v>16</v>
      </c>
      <c r="G29" s="381">
        <v>100</v>
      </c>
      <c r="H29" s="381">
        <v>30</v>
      </c>
      <c r="I29" s="382">
        <v>2850</v>
      </c>
      <c r="J29" s="381">
        <v>92</v>
      </c>
      <c r="K29" s="381">
        <v>733</v>
      </c>
      <c r="L29" s="381">
        <v>2</v>
      </c>
      <c r="M29" s="381">
        <v>4</v>
      </c>
    </row>
    <row r="30" spans="1:13">
      <c r="A30" s="381" t="s">
        <v>74</v>
      </c>
      <c r="B30" s="383">
        <v>0</v>
      </c>
      <c r="C30" s="383">
        <v>0</v>
      </c>
      <c r="D30" s="383">
        <v>0</v>
      </c>
      <c r="E30" s="383">
        <v>0</v>
      </c>
      <c r="F30" s="383">
        <v>0</v>
      </c>
      <c r="G30" s="383">
        <v>0</v>
      </c>
      <c r="H30" s="383">
        <v>0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</row>
    <row r="31" spans="1:13">
      <c r="A31" s="381" t="s">
        <v>75</v>
      </c>
      <c r="B31" s="383">
        <v>0</v>
      </c>
      <c r="C31" s="383">
        <v>0</v>
      </c>
      <c r="D31" s="383">
        <v>0</v>
      </c>
      <c r="E31" s="383">
        <v>0</v>
      </c>
      <c r="F31" s="383">
        <v>0</v>
      </c>
      <c r="G31" s="383">
        <v>0</v>
      </c>
      <c r="H31" s="383">
        <v>0</v>
      </c>
      <c r="I31" s="383">
        <v>0</v>
      </c>
      <c r="J31" s="383">
        <v>0</v>
      </c>
      <c r="K31" s="383">
        <v>0</v>
      </c>
      <c r="L31" s="383">
        <v>0</v>
      </c>
      <c r="M31" s="383">
        <v>0</v>
      </c>
    </row>
    <row r="32" spans="1:13">
      <c r="A32" s="381" t="s">
        <v>76</v>
      </c>
      <c r="B32" s="381">
        <v>16</v>
      </c>
      <c r="C32" s="382">
        <v>7450</v>
      </c>
      <c r="D32" s="381">
        <v>10</v>
      </c>
      <c r="E32" s="382">
        <v>2573</v>
      </c>
      <c r="F32" s="381">
        <v>33</v>
      </c>
      <c r="G32" s="381">
        <v>648</v>
      </c>
      <c r="H32" s="381">
        <v>26</v>
      </c>
      <c r="I32" s="382">
        <v>2765</v>
      </c>
      <c r="J32" s="381">
        <v>3</v>
      </c>
      <c r="K32" s="381">
        <v>355</v>
      </c>
      <c r="L32" s="381">
        <v>203</v>
      </c>
      <c r="M32" s="382">
        <v>1530</v>
      </c>
    </row>
    <row r="33" spans="1:13">
      <c r="A33" s="381" t="s">
        <v>79</v>
      </c>
      <c r="B33" s="381">
        <v>259</v>
      </c>
      <c r="C33" s="382">
        <v>4113</v>
      </c>
      <c r="D33" s="383">
        <v>0</v>
      </c>
      <c r="E33" s="383">
        <v>0</v>
      </c>
      <c r="F33" s="381">
        <v>5</v>
      </c>
      <c r="G33" s="381">
        <v>40</v>
      </c>
      <c r="H33" s="381">
        <v>103</v>
      </c>
      <c r="I33" s="382">
        <v>1236</v>
      </c>
      <c r="J33" s="381">
        <v>30</v>
      </c>
      <c r="K33" s="381">
        <v>232</v>
      </c>
      <c r="L33" s="381">
        <v>1</v>
      </c>
      <c r="M33" s="381">
        <v>6</v>
      </c>
    </row>
    <row r="34" spans="1:13">
      <c r="A34" s="381" t="s">
        <v>187</v>
      </c>
      <c r="B34" s="381">
        <v>35</v>
      </c>
      <c r="C34" s="381">
        <v>76</v>
      </c>
      <c r="D34" s="383">
        <v>0</v>
      </c>
      <c r="E34" s="383">
        <v>0</v>
      </c>
      <c r="F34" s="381">
        <v>22</v>
      </c>
      <c r="G34" s="381">
        <v>22</v>
      </c>
      <c r="H34" s="383">
        <v>0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</row>
    <row r="35" spans="1:13">
      <c r="A35" s="381" t="s">
        <v>82</v>
      </c>
      <c r="B35" s="381">
        <v>41</v>
      </c>
      <c r="C35" s="382">
        <v>6501</v>
      </c>
      <c r="D35" s="381">
        <v>2</v>
      </c>
      <c r="E35" s="381">
        <v>45</v>
      </c>
      <c r="F35" s="381">
        <v>12</v>
      </c>
      <c r="G35" s="381">
        <v>83</v>
      </c>
      <c r="H35" s="381">
        <v>39</v>
      </c>
      <c r="I35" s="381">
        <v>853</v>
      </c>
      <c r="J35" s="381">
        <v>7</v>
      </c>
      <c r="K35" s="381">
        <v>116</v>
      </c>
      <c r="L35" s="383">
        <v>0</v>
      </c>
      <c r="M35" s="383">
        <v>0</v>
      </c>
    </row>
    <row r="36" spans="1:13">
      <c r="A36" s="381" t="s">
        <v>226</v>
      </c>
      <c r="B36" s="383">
        <v>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</row>
    <row r="37" spans="1:13">
      <c r="A37" s="381" t="s">
        <v>85</v>
      </c>
      <c r="B37" s="381">
        <v>9</v>
      </c>
      <c r="C37" s="382">
        <v>4646</v>
      </c>
      <c r="D37" s="381">
        <v>4</v>
      </c>
      <c r="E37" s="382">
        <v>2736</v>
      </c>
      <c r="F37" s="383">
        <v>0</v>
      </c>
      <c r="G37" s="383">
        <v>0</v>
      </c>
      <c r="H37" s="381">
        <v>5</v>
      </c>
      <c r="I37" s="382">
        <v>2623</v>
      </c>
      <c r="J37" s="381">
        <v>3</v>
      </c>
      <c r="K37" s="381">
        <v>172</v>
      </c>
      <c r="L37" s="383">
        <v>0</v>
      </c>
      <c r="M37" s="383">
        <v>0</v>
      </c>
    </row>
    <row r="38" spans="1:13">
      <c r="A38" s="381" t="s">
        <v>88</v>
      </c>
      <c r="B38" s="381">
        <v>101</v>
      </c>
      <c r="C38" s="382">
        <v>1682</v>
      </c>
      <c r="D38" s="381">
        <v>74</v>
      </c>
      <c r="E38" s="381">
        <v>391</v>
      </c>
      <c r="F38" s="381">
        <v>31</v>
      </c>
      <c r="G38" s="381">
        <v>162</v>
      </c>
      <c r="H38" s="381">
        <v>77</v>
      </c>
      <c r="I38" s="382">
        <v>1546</v>
      </c>
      <c r="J38" s="381">
        <v>30</v>
      </c>
      <c r="K38" s="381">
        <v>902</v>
      </c>
      <c r="L38" s="383">
        <v>0</v>
      </c>
      <c r="M38" s="383">
        <v>0</v>
      </c>
    </row>
    <row r="39" spans="1:13">
      <c r="A39" s="381" t="s">
        <v>227</v>
      </c>
      <c r="B39" s="381">
        <v>251</v>
      </c>
      <c r="C39" s="382">
        <v>6255</v>
      </c>
      <c r="D39" s="381">
        <v>1</v>
      </c>
      <c r="E39" s="381">
        <v>9</v>
      </c>
      <c r="F39" s="383">
        <v>0</v>
      </c>
      <c r="G39" s="383">
        <v>0</v>
      </c>
      <c r="H39" s="381">
        <v>106</v>
      </c>
      <c r="I39" s="382">
        <v>1544</v>
      </c>
      <c r="J39" s="381">
        <v>3</v>
      </c>
      <c r="K39" s="381">
        <v>55</v>
      </c>
      <c r="L39" s="383">
        <v>0</v>
      </c>
      <c r="M39" s="383">
        <v>0</v>
      </c>
    </row>
    <row r="40" spans="1:13">
      <c r="A40" s="381" t="s">
        <v>91</v>
      </c>
      <c r="B40" s="383">
        <v>0</v>
      </c>
      <c r="C40" s="383">
        <v>0</v>
      </c>
      <c r="D40" s="383">
        <v>0</v>
      </c>
      <c r="E40" s="383">
        <v>0</v>
      </c>
      <c r="F40" s="383">
        <v>0</v>
      </c>
      <c r="G40" s="383">
        <v>0</v>
      </c>
      <c r="H40" s="383">
        <v>0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</row>
    <row r="41" spans="1:13">
      <c r="A41" s="381" t="s">
        <v>92</v>
      </c>
      <c r="B41" s="381">
        <v>81</v>
      </c>
      <c r="C41" s="382">
        <v>6194</v>
      </c>
      <c r="D41" s="381">
        <v>7</v>
      </c>
      <c r="E41" s="381">
        <v>117</v>
      </c>
      <c r="F41" s="381">
        <v>1</v>
      </c>
      <c r="G41" s="381">
        <v>29</v>
      </c>
      <c r="H41" s="381">
        <v>82</v>
      </c>
      <c r="I41" s="382">
        <v>2546</v>
      </c>
      <c r="J41" s="383">
        <v>0</v>
      </c>
      <c r="K41" s="383">
        <v>0</v>
      </c>
      <c r="L41" s="381">
        <v>2</v>
      </c>
      <c r="M41" s="381">
        <v>46</v>
      </c>
    </row>
    <row r="42" spans="1:13">
      <c r="A42" s="381" t="s">
        <v>189</v>
      </c>
      <c r="B42" s="381">
        <v>779</v>
      </c>
      <c r="C42" s="382">
        <v>18431</v>
      </c>
      <c r="D42" s="381">
        <v>27</v>
      </c>
      <c r="E42" s="382">
        <v>1498</v>
      </c>
      <c r="F42" s="381">
        <v>6</v>
      </c>
      <c r="G42" s="381">
        <v>119</v>
      </c>
      <c r="H42" s="381">
        <v>25</v>
      </c>
      <c r="I42" s="381">
        <v>564</v>
      </c>
      <c r="J42" s="381">
        <v>237</v>
      </c>
      <c r="K42" s="382">
        <v>5576</v>
      </c>
      <c r="L42" s="381">
        <v>67</v>
      </c>
      <c r="M42" s="381">
        <v>698</v>
      </c>
    </row>
    <row r="43" spans="1:13">
      <c r="A43" s="381" t="s">
        <v>96</v>
      </c>
      <c r="B43" s="381">
        <v>154</v>
      </c>
      <c r="C43" s="382">
        <v>1627</v>
      </c>
      <c r="D43" s="383">
        <v>0</v>
      </c>
      <c r="E43" s="383">
        <v>0</v>
      </c>
      <c r="F43" s="381">
        <v>12</v>
      </c>
      <c r="G43" s="381">
        <v>51</v>
      </c>
      <c r="H43" s="381">
        <v>8</v>
      </c>
      <c r="I43" s="381">
        <v>146</v>
      </c>
      <c r="J43" s="381">
        <v>1</v>
      </c>
      <c r="K43" s="381">
        <v>200</v>
      </c>
      <c r="L43" s="383">
        <v>0</v>
      </c>
      <c r="M43" s="383">
        <v>0</v>
      </c>
    </row>
    <row r="44" spans="1:13">
      <c r="A44" s="381" t="s">
        <v>98</v>
      </c>
      <c r="B44" s="381">
        <v>7</v>
      </c>
      <c r="C44" s="381">
        <v>122</v>
      </c>
      <c r="D44" s="381">
        <v>1</v>
      </c>
      <c r="E44" s="381">
        <v>50</v>
      </c>
      <c r="F44" s="381">
        <v>2</v>
      </c>
      <c r="G44" s="381">
        <v>11</v>
      </c>
      <c r="H44" s="381">
        <v>6</v>
      </c>
      <c r="I44" s="381">
        <v>101</v>
      </c>
      <c r="J44" s="381">
        <v>4</v>
      </c>
      <c r="K44" s="381">
        <v>384</v>
      </c>
      <c r="L44" s="383">
        <v>0</v>
      </c>
      <c r="M44" s="383">
        <v>0</v>
      </c>
    </row>
    <row r="45" spans="1:13">
      <c r="A45" s="381" t="s">
        <v>99</v>
      </c>
      <c r="B45" s="381">
        <v>328</v>
      </c>
      <c r="C45" s="382">
        <v>3367</v>
      </c>
      <c r="D45" s="381">
        <v>1</v>
      </c>
      <c r="E45" s="381">
        <v>3</v>
      </c>
      <c r="F45" s="381">
        <v>5</v>
      </c>
      <c r="G45" s="381">
        <v>238</v>
      </c>
      <c r="H45" s="381">
        <v>50</v>
      </c>
      <c r="I45" s="381">
        <v>715</v>
      </c>
      <c r="J45" s="381">
        <v>24</v>
      </c>
      <c r="K45" s="382">
        <v>1528</v>
      </c>
      <c r="L45" s="383">
        <v>0</v>
      </c>
      <c r="M45" s="383">
        <v>0</v>
      </c>
    </row>
    <row r="46" spans="1:13">
      <c r="A46" s="381" t="s">
        <v>228</v>
      </c>
      <c r="B46" s="381">
        <v>254</v>
      </c>
      <c r="C46" s="382">
        <v>8142</v>
      </c>
      <c r="D46" s="381">
        <v>2</v>
      </c>
      <c r="E46" s="381">
        <v>109</v>
      </c>
      <c r="F46" s="381">
        <v>12</v>
      </c>
      <c r="G46" s="381">
        <v>62</v>
      </c>
      <c r="H46" s="381">
        <v>21</v>
      </c>
      <c r="I46" s="381">
        <v>701</v>
      </c>
      <c r="J46" s="381">
        <v>11</v>
      </c>
      <c r="K46" s="381">
        <v>281</v>
      </c>
      <c r="L46" s="383">
        <v>0</v>
      </c>
      <c r="M46" s="383">
        <v>0</v>
      </c>
    </row>
    <row r="47" spans="1:13">
      <c r="A47" s="381" t="s">
        <v>102</v>
      </c>
      <c r="B47" s="383">
        <v>0</v>
      </c>
      <c r="C47" s="383">
        <v>0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</row>
    <row r="48" spans="1:13">
      <c r="A48" s="381" t="s">
        <v>104</v>
      </c>
      <c r="B48" s="381">
        <v>518</v>
      </c>
      <c r="C48" s="382">
        <v>10222</v>
      </c>
      <c r="D48" s="381">
        <v>17</v>
      </c>
      <c r="E48" s="381">
        <v>237</v>
      </c>
      <c r="F48" s="381">
        <v>276</v>
      </c>
      <c r="G48" s="381">
        <v>960</v>
      </c>
      <c r="H48" s="381">
        <v>73</v>
      </c>
      <c r="I48" s="381">
        <v>519</v>
      </c>
      <c r="J48" s="381">
        <v>110</v>
      </c>
      <c r="K48" s="382">
        <v>1927</v>
      </c>
      <c r="L48" s="381">
        <v>17</v>
      </c>
      <c r="M48" s="381">
        <v>157</v>
      </c>
    </row>
    <row r="49" spans="1:13">
      <c r="A49" s="381" t="s">
        <v>105</v>
      </c>
      <c r="B49" s="381">
        <v>223</v>
      </c>
      <c r="C49" s="382">
        <v>8423</v>
      </c>
      <c r="D49" s="381">
        <v>1</v>
      </c>
      <c r="E49" s="381">
        <v>5</v>
      </c>
      <c r="F49" s="381">
        <v>28</v>
      </c>
      <c r="G49" s="381">
        <v>203</v>
      </c>
      <c r="H49" s="381">
        <v>77</v>
      </c>
      <c r="I49" s="382">
        <v>3704</v>
      </c>
      <c r="J49" s="381">
        <v>16</v>
      </c>
      <c r="K49" s="382">
        <v>1114</v>
      </c>
      <c r="L49" s="383">
        <v>0</v>
      </c>
      <c r="M49" s="383">
        <v>0</v>
      </c>
    </row>
    <row r="50" spans="1:13">
      <c r="A50" s="381" t="s">
        <v>106</v>
      </c>
      <c r="B50" s="381">
        <v>274</v>
      </c>
      <c r="C50" s="382">
        <v>2590</v>
      </c>
      <c r="D50" s="383">
        <v>0</v>
      </c>
      <c r="E50" s="383">
        <v>0</v>
      </c>
      <c r="F50" s="383">
        <v>0</v>
      </c>
      <c r="G50" s="383">
        <v>0</v>
      </c>
      <c r="H50" s="381">
        <v>144</v>
      </c>
      <c r="I50" s="382">
        <v>1028</v>
      </c>
      <c r="J50" s="383">
        <v>0</v>
      </c>
      <c r="K50" s="383">
        <v>0</v>
      </c>
      <c r="L50" s="383">
        <v>0</v>
      </c>
      <c r="M50" s="383">
        <v>0</v>
      </c>
    </row>
    <row r="51" spans="1:13">
      <c r="A51" s="381" t="s">
        <v>108</v>
      </c>
      <c r="B51" s="381">
        <v>91</v>
      </c>
      <c r="C51" s="381">
        <v>619</v>
      </c>
      <c r="D51" s="381">
        <v>1</v>
      </c>
      <c r="E51" s="381">
        <v>47</v>
      </c>
      <c r="F51" s="383">
        <v>0</v>
      </c>
      <c r="G51" s="383">
        <v>0</v>
      </c>
      <c r="H51" s="381">
        <v>139</v>
      </c>
      <c r="I51" s="382">
        <v>1659</v>
      </c>
      <c r="J51" s="381">
        <v>59</v>
      </c>
      <c r="K51" s="381">
        <v>520</v>
      </c>
      <c r="L51" s="381">
        <v>61</v>
      </c>
      <c r="M51" s="381">
        <v>237</v>
      </c>
    </row>
    <row r="52" spans="1:13">
      <c r="A52" s="381" t="s">
        <v>109</v>
      </c>
      <c r="B52" s="381">
        <v>450</v>
      </c>
      <c r="C52" s="382">
        <v>9853</v>
      </c>
      <c r="D52" s="381">
        <v>2</v>
      </c>
      <c r="E52" s="381">
        <v>4</v>
      </c>
      <c r="F52" s="381">
        <v>46</v>
      </c>
      <c r="G52" s="381">
        <v>424</v>
      </c>
      <c r="H52" s="381">
        <v>64</v>
      </c>
      <c r="I52" s="381">
        <v>507</v>
      </c>
      <c r="J52" s="381">
        <v>2</v>
      </c>
      <c r="K52" s="381">
        <v>30</v>
      </c>
      <c r="L52" s="383">
        <v>0</v>
      </c>
      <c r="M52" s="383">
        <v>0</v>
      </c>
    </row>
    <row r="53" spans="1:13">
      <c r="A53" s="381" t="s">
        <v>229</v>
      </c>
      <c r="B53" s="381">
        <v>406</v>
      </c>
      <c r="C53" s="382">
        <v>5400</v>
      </c>
      <c r="D53" s="381">
        <v>65</v>
      </c>
      <c r="E53" s="381">
        <v>672</v>
      </c>
      <c r="F53" s="381">
        <v>175</v>
      </c>
      <c r="G53" s="381">
        <v>557</v>
      </c>
      <c r="H53" s="381">
        <v>291</v>
      </c>
      <c r="I53" s="382">
        <v>2333</v>
      </c>
      <c r="J53" s="381">
        <v>28</v>
      </c>
      <c r="K53" s="381">
        <v>251</v>
      </c>
      <c r="L53" s="381">
        <v>3</v>
      </c>
      <c r="M53" s="381">
        <v>29</v>
      </c>
    </row>
    <row r="54" spans="1:13">
      <c r="A54" s="381" t="s">
        <v>112</v>
      </c>
      <c r="B54" s="381">
        <v>4</v>
      </c>
      <c r="C54" s="381">
        <v>12</v>
      </c>
      <c r="D54" s="383">
        <v>0</v>
      </c>
      <c r="E54" s="383">
        <v>0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</row>
    <row r="55" spans="1:13">
      <c r="A55" s="381" t="s">
        <v>324</v>
      </c>
      <c r="B55" s="381">
        <v>376</v>
      </c>
      <c r="C55" s="382">
        <v>3137</v>
      </c>
      <c r="D55" s="381">
        <v>15</v>
      </c>
      <c r="E55" s="381">
        <v>151</v>
      </c>
      <c r="F55" s="381">
        <v>66</v>
      </c>
      <c r="G55" s="381">
        <v>408</v>
      </c>
      <c r="H55" s="381">
        <v>278</v>
      </c>
      <c r="I55" s="382">
        <v>2030</v>
      </c>
      <c r="J55" s="381">
        <v>38</v>
      </c>
      <c r="K55" s="381">
        <v>238</v>
      </c>
      <c r="L55" s="383">
        <v>0</v>
      </c>
      <c r="M55" s="383">
        <v>0</v>
      </c>
    </row>
    <row r="56" spans="1:13">
      <c r="A56" s="381" t="s">
        <v>114</v>
      </c>
      <c r="B56" s="381">
        <v>254</v>
      </c>
      <c r="C56" s="382">
        <v>1549</v>
      </c>
      <c r="D56" s="381">
        <v>7</v>
      </c>
      <c r="E56" s="381">
        <v>51</v>
      </c>
      <c r="F56" s="383">
        <v>0</v>
      </c>
      <c r="G56" s="383">
        <v>0</v>
      </c>
      <c r="H56" s="381">
        <v>44</v>
      </c>
      <c r="I56" s="381">
        <v>245</v>
      </c>
      <c r="J56" s="381">
        <v>7</v>
      </c>
      <c r="K56" s="381">
        <v>75</v>
      </c>
      <c r="L56" s="383">
        <v>0</v>
      </c>
      <c r="M56" s="383">
        <v>0</v>
      </c>
    </row>
    <row r="57" spans="1:13">
      <c r="A57" s="381" t="s">
        <v>116</v>
      </c>
      <c r="B57" s="383">
        <v>0</v>
      </c>
      <c r="C57" s="383">
        <v>0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</row>
    <row r="58" spans="1:13">
      <c r="A58" s="381" t="s">
        <v>190</v>
      </c>
      <c r="B58" s="381">
        <v>86</v>
      </c>
      <c r="C58" s="382">
        <v>1033</v>
      </c>
      <c r="D58" s="381">
        <v>17</v>
      </c>
      <c r="E58" s="381">
        <v>62</v>
      </c>
      <c r="F58" s="381">
        <v>17</v>
      </c>
      <c r="G58" s="381">
        <v>125</v>
      </c>
      <c r="H58" s="383">
        <v>0</v>
      </c>
      <c r="I58" s="383">
        <v>0</v>
      </c>
      <c r="J58" s="381">
        <v>6</v>
      </c>
      <c r="K58" s="381">
        <v>140</v>
      </c>
      <c r="L58" s="381">
        <v>1</v>
      </c>
      <c r="M58" s="381">
        <v>1</v>
      </c>
    </row>
    <row r="59" spans="1:13">
      <c r="A59" s="381" t="s">
        <v>119</v>
      </c>
      <c r="B59" s="381">
        <v>82</v>
      </c>
      <c r="C59" s="381">
        <v>984</v>
      </c>
      <c r="D59" s="381">
        <v>11</v>
      </c>
      <c r="E59" s="381">
        <v>137</v>
      </c>
      <c r="F59" s="381">
        <v>6</v>
      </c>
      <c r="G59" s="381">
        <v>19</v>
      </c>
      <c r="H59" s="381">
        <v>19</v>
      </c>
      <c r="I59" s="381">
        <v>145</v>
      </c>
      <c r="J59" s="381">
        <v>14</v>
      </c>
      <c r="K59" s="381">
        <v>100</v>
      </c>
      <c r="L59" s="383">
        <v>0</v>
      </c>
      <c r="M59" s="383">
        <v>0</v>
      </c>
    </row>
    <row r="60" spans="1:13">
      <c r="A60" s="381" t="s">
        <v>332</v>
      </c>
      <c r="B60" s="383">
        <v>0</v>
      </c>
      <c r="C60" s="383">
        <v>0</v>
      </c>
      <c r="D60" s="383">
        <v>0</v>
      </c>
      <c r="E60" s="381">
        <v>2</v>
      </c>
      <c r="F60" s="381">
        <v>2</v>
      </c>
      <c r="G60" s="381">
        <v>164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</row>
    <row r="61" spans="1:13">
      <c r="A61" s="381" t="s">
        <v>124</v>
      </c>
      <c r="B61" s="381">
        <v>491</v>
      </c>
      <c r="C61" s="382">
        <v>7959</v>
      </c>
      <c r="D61" s="381">
        <v>8</v>
      </c>
      <c r="E61" s="382">
        <v>1505</v>
      </c>
      <c r="F61" s="381">
        <v>18</v>
      </c>
      <c r="G61" s="381">
        <v>267</v>
      </c>
      <c r="H61" s="381">
        <v>55</v>
      </c>
      <c r="I61" s="381">
        <v>824</v>
      </c>
      <c r="J61" s="381">
        <v>84</v>
      </c>
      <c r="K61" s="382">
        <v>1973</v>
      </c>
      <c r="L61" s="381">
        <v>11</v>
      </c>
      <c r="M61" s="382">
        <v>1030</v>
      </c>
    </row>
    <row r="62" spans="1:13">
      <c r="A62" s="381" t="s">
        <v>125</v>
      </c>
      <c r="B62" s="381">
        <v>168</v>
      </c>
      <c r="C62" s="382">
        <v>4920</v>
      </c>
      <c r="D62" s="381">
        <v>3</v>
      </c>
      <c r="E62" s="381">
        <v>465</v>
      </c>
      <c r="F62" s="381">
        <v>36</v>
      </c>
      <c r="G62" s="381">
        <v>45</v>
      </c>
      <c r="H62" s="381">
        <v>171</v>
      </c>
      <c r="I62" s="382">
        <v>2153</v>
      </c>
      <c r="J62" s="381">
        <v>46</v>
      </c>
      <c r="K62" s="381">
        <v>944</v>
      </c>
      <c r="L62" s="383">
        <v>0</v>
      </c>
      <c r="M62" s="383">
        <v>0</v>
      </c>
    </row>
    <row r="63" spans="1:13">
      <c r="A63" s="381" t="s">
        <v>230</v>
      </c>
      <c r="B63" s="381">
        <v>70</v>
      </c>
      <c r="C63" s="381">
        <v>963</v>
      </c>
      <c r="D63" s="383">
        <v>0</v>
      </c>
      <c r="E63" s="383">
        <v>0</v>
      </c>
      <c r="F63" s="381">
        <v>39</v>
      </c>
      <c r="G63" s="381">
        <v>151</v>
      </c>
      <c r="H63" s="381">
        <v>63</v>
      </c>
      <c r="I63" s="381">
        <v>770</v>
      </c>
      <c r="J63" s="381">
        <v>38</v>
      </c>
      <c r="K63" s="381">
        <v>909</v>
      </c>
      <c r="L63" s="381">
        <v>5</v>
      </c>
      <c r="M63" s="381">
        <v>28</v>
      </c>
    </row>
    <row r="64" spans="1:13">
      <c r="A64" s="381" t="s">
        <v>126</v>
      </c>
      <c r="B64" s="381">
        <v>310</v>
      </c>
      <c r="C64" s="382">
        <v>6665</v>
      </c>
      <c r="D64" s="381">
        <v>2</v>
      </c>
      <c r="E64" s="381">
        <v>25</v>
      </c>
      <c r="F64" s="381">
        <v>52</v>
      </c>
      <c r="G64" s="381">
        <v>414</v>
      </c>
      <c r="H64" s="381">
        <v>40</v>
      </c>
      <c r="I64" s="382">
        <v>1305</v>
      </c>
      <c r="J64" s="381">
        <v>12</v>
      </c>
      <c r="K64" s="381">
        <v>812</v>
      </c>
      <c r="L64" s="383">
        <v>0</v>
      </c>
      <c r="M64" s="383">
        <v>0</v>
      </c>
    </row>
    <row r="65" spans="1:13">
      <c r="A65" s="381" t="s">
        <v>191</v>
      </c>
      <c r="B65" s="381">
        <v>18</v>
      </c>
      <c r="C65" s="381">
        <v>425</v>
      </c>
      <c r="D65" s="381">
        <v>7</v>
      </c>
      <c r="E65" s="381">
        <v>84</v>
      </c>
      <c r="F65" s="381">
        <v>32</v>
      </c>
      <c r="G65" s="381">
        <v>90</v>
      </c>
      <c r="H65" s="381">
        <v>17</v>
      </c>
      <c r="I65" s="381">
        <v>337</v>
      </c>
      <c r="J65" s="383">
        <v>0</v>
      </c>
      <c r="K65" s="383">
        <v>0</v>
      </c>
      <c r="L65" s="383">
        <v>0</v>
      </c>
      <c r="M65" s="383">
        <v>0</v>
      </c>
    </row>
    <row r="66" spans="1:13">
      <c r="A66" s="381" t="s">
        <v>129</v>
      </c>
      <c r="B66" s="381">
        <v>67</v>
      </c>
      <c r="C66" s="381">
        <v>583</v>
      </c>
      <c r="D66" s="383">
        <v>0</v>
      </c>
      <c r="E66" s="383">
        <v>0</v>
      </c>
      <c r="F66" s="381">
        <v>35</v>
      </c>
      <c r="G66" s="381">
        <v>350</v>
      </c>
      <c r="H66" s="383">
        <v>0</v>
      </c>
      <c r="I66" s="383">
        <v>0</v>
      </c>
      <c r="J66" s="381">
        <v>231</v>
      </c>
      <c r="K66" s="381">
        <v>703</v>
      </c>
      <c r="L66" s="383">
        <v>0</v>
      </c>
      <c r="M66" s="383">
        <v>0</v>
      </c>
    </row>
    <row r="67" spans="1:13">
      <c r="A67" s="381" t="s">
        <v>130</v>
      </c>
      <c r="B67" s="383">
        <v>0</v>
      </c>
      <c r="C67" s="383">
        <v>0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</row>
    <row r="68" spans="1:13">
      <c r="A68" s="381" t="s">
        <v>131</v>
      </c>
      <c r="B68" s="381">
        <v>176</v>
      </c>
      <c r="C68" s="382">
        <v>3107</v>
      </c>
      <c r="D68" s="383">
        <v>0</v>
      </c>
      <c r="E68" s="383">
        <v>0</v>
      </c>
      <c r="F68" s="383">
        <v>0</v>
      </c>
      <c r="G68" s="383">
        <v>0</v>
      </c>
      <c r="H68" s="381">
        <v>91</v>
      </c>
      <c r="I68" s="382">
        <v>1458</v>
      </c>
      <c r="J68" s="383">
        <v>0</v>
      </c>
      <c r="K68" s="383">
        <v>0</v>
      </c>
      <c r="L68" s="383">
        <v>0</v>
      </c>
      <c r="M68" s="383">
        <v>0</v>
      </c>
    </row>
    <row r="69" spans="1:13">
      <c r="A69" s="381" t="s">
        <v>132</v>
      </c>
      <c r="B69" s="381">
        <v>143</v>
      </c>
      <c r="C69" s="382">
        <v>2256</v>
      </c>
      <c r="D69" s="383">
        <v>0</v>
      </c>
      <c r="E69" s="383">
        <v>0</v>
      </c>
      <c r="F69" s="381">
        <v>8</v>
      </c>
      <c r="G69" s="381">
        <v>48</v>
      </c>
      <c r="H69" s="381">
        <v>23</v>
      </c>
      <c r="I69" s="381">
        <v>254</v>
      </c>
      <c r="J69" s="381">
        <v>13</v>
      </c>
      <c r="K69" s="381">
        <v>140</v>
      </c>
      <c r="L69" s="383">
        <v>0</v>
      </c>
      <c r="M69" s="383">
        <v>0</v>
      </c>
    </row>
    <row r="70" spans="1:13">
      <c r="A70" s="381" t="s">
        <v>134</v>
      </c>
      <c r="B70" s="383">
        <v>0</v>
      </c>
      <c r="C70" s="383">
        <v>0</v>
      </c>
      <c r="D70" s="383">
        <v>0</v>
      </c>
      <c r="E70" s="383">
        <v>0</v>
      </c>
      <c r="F70" s="381">
        <v>15</v>
      </c>
      <c r="G70" s="381">
        <v>45</v>
      </c>
      <c r="H70" s="383">
        <v>0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</row>
    <row r="71" spans="1:13">
      <c r="A71" s="381" t="s">
        <v>135</v>
      </c>
      <c r="B71" s="381">
        <v>95</v>
      </c>
      <c r="C71" s="383">
        <v>0</v>
      </c>
      <c r="D71" s="383">
        <v>0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</row>
    <row r="72" spans="1:13">
      <c r="A72" s="381" t="s">
        <v>232</v>
      </c>
      <c r="B72" s="381">
        <v>451</v>
      </c>
      <c r="C72" s="382">
        <v>5623</v>
      </c>
      <c r="D72" s="381">
        <v>79</v>
      </c>
      <c r="E72" s="381">
        <v>739</v>
      </c>
      <c r="F72" s="381">
        <v>102</v>
      </c>
      <c r="G72" s="381">
        <v>279</v>
      </c>
      <c r="H72" s="381">
        <v>587</v>
      </c>
      <c r="I72" s="382">
        <v>7072</v>
      </c>
      <c r="J72" s="381">
        <v>184</v>
      </c>
      <c r="K72" s="381">
        <v>722</v>
      </c>
      <c r="L72" s="383">
        <v>0</v>
      </c>
      <c r="M72" s="383">
        <v>0</v>
      </c>
    </row>
    <row r="73" spans="1:13">
      <c r="A73" s="381" t="s">
        <v>233</v>
      </c>
      <c r="B73" s="383">
        <v>0</v>
      </c>
      <c r="C73" s="383">
        <v>0</v>
      </c>
      <c r="D73" s="383">
        <v>0</v>
      </c>
      <c r="E73" s="383">
        <v>0</v>
      </c>
      <c r="F73" s="381">
        <v>350</v>
      </c>
      <c r="G73" s="381">
        <v>350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</row>
    <row r="74" spans="1:13">
      <c r="A74" s="381" t="s">
        <v>325</v>
      </c>
      <c r="B74" s="381">
        <v>506</v>
      </c>
      <c r="C74" s="382">
        <v>12735</v>
      </c>
      <c r="D74" s="381">
        <v>55</v>
      </c>
      <c r="E74" s="381">
        <v>942</v>
      </c>
      <c r="F74" s="381">
        <v>100</v>
      </c>
      <c r="G74" s="381">
        <v>470</v>
      </c>
      <c r="H74" s="381">
        <v>414</v>
      </c>
      <c r="I74" s="382">
        <v>4532</v>
      </c>
      <c r="J74" s="381">
        <v>97</v>
      </c>
      <c r="K74" s="382">
        <v>1605</v>
      </c>
      <c r="L74" s="381">
        <v>3</v>
      </c>
      <c r="M74" s="381">
        <v>23</v>
      </c>
    </row>
    <row r="75" spans="1:13">
      <c r="A75" s="381" t="s">
        <v>137</v>
      </c>
      <c r="B75" s="381">
        <v>254</v>
      </c>
      <c r="C75" s="382">
        <v>6869</v>
      </c>
      <c r="D75" s="381">
        <v>26</v>
      </c>
      <c r="E75" s="381">
        <v>585</v>
      </c>
      <c r="F75" s="381">
        <v>19</v>
      </c>
      <c r="G75" s="381">
        <v>165</v>
      </c>
      <c r="H75" s="381">
        <v>14</v>
      </c>
      <c r="I75" s="381">
        <v>360</v>
      </c>
      <c r="J75" s="381">
        <v>136</v>
      </c>
      <c r="K75" s="382">
        <v>4198</v>
      </c>
      <c r="L75" s="381">
        <v>6</v>
      </c>
      <c r="M75" s="381">
        <v>81</v>
      </c>
    </row>
    <row r="76" spans="1:13">
      <c r="A76" s="381" t="s">
        <v>138</v>
      </c>
      <c r="B76" s="381">
        <v>299</v>
      </c>
      <c r="C76" s="382">
        <v>5607</v>
      </c>
      <c r="D76" s="381">
        <v>5</v>
      </c>
      <c r="E76" s="381">
        <v>126</v>
      </c>
      <c r="F76" s="381">
        <v>20</v>
      </c>
      <c r="G76" s="381">
        <v>191</v>
      </c>
      <c r="H76" s="381">
        <v>5</v>
      </c>
      <c r="I76" s="381">
        <v>59</v>
      </c>
      <c r="J76" s="381">
        <v>189</v>
      </c>
      <c r="K76" s="382">
        <v>4009</v>
      </c>
      <c r="L76" s="383">
        <v>0</v>
      </c>
      <c r="M76" s="383">
        <v>0</v>
      </c>
    </row>
    <row r="77" spans="1:13">
      <c r="A77" s="381" t="s">
        <v>139</v>
      </c>
      <c r="B77" s="381">
        <v>257</v>
      </c>
      <c r="C77" s="382">
        <v>3920</v>
      </c>
      <c r="D77" s="381">
        <v>22</v>
      </c>
      <c r="E77" s="381">
        <v>221</v>
      </c>
      <c r="F77" s="381">
        <v>42</v>
      </c>
      <c r="G77" s="381">
        <v>152</v>
      </c>
      <c r="H77" s="381">
        <v>39</v>
      </c>
      <c r="I77" s="381">
        <v>334</v>
      </c>
      <c r="J77" s="381">
        <v>10</v>
      </c>
      <c r="K77" s="381">
        <v>118</v>
      </c>
      <c r="L77" s="383">
        <v>0</v>
      </c>
      <c r="M77" s="383">
        <v>0</v>
      </c>
    </row>
    <row r="78" spans="1:13">
      <c r="A78" s="381" t="s">
        <v>140</v>
      </c>
      <c r="B78" s="381">
        <v>286</v>
      </c>
      <c r="C78" s="382">
        <v>3656</v>
      </c>
      <c r="D78" s="381">
        <v>5</v>
      </c>
      <c r="E78" s="381">
        <v>126</v>
      </c>
      <c r="F78" s="381">
        <v>11</v>
      </c>
      <c r="G78" s="381">
        <v>25</v>
      </c>
      <c r="H78" s="381">
        <v>34</v>
      </c>
      <c r="I78" s="381">
        <v>294</v>
      </c>
      <c r="J78" s="381">
        <v>113</v>
      </c>
      <c r="K78" s="381">
        <v>894</v>
      </c>
      <c r="L78" s="383">
        <v>0</v>
      </c>
      <c r="M78" s="383">
        <v>0</v>
      </c>
    </row>
    <row r="79" spans="1:13">
      <c r="A79" s="381" t="s">
        <v>142</v>
      </c>
      <c r="B79" s="381">
        <v>44</v>
      </c>
      <c r="C79" s="381">
        <v>680</v>
      </c>
      <c r="D79" s="381">
        <v>1</v>
      </c>
      <c r="E79" s="381">
        <v>9</v>
      </c>
      <c r="F79" s="381">
        <v>44</v>
      </c>
      <c r="G79" s="381">
        <v>305</v>
      </c>
      <c r="H79" s="381">
        <v>24</v>
      </c>
      <c r="I79" s="381">
        <v>288</v>
      </c>
      <c r="J79" s="381">
        <v>1</v>
      </c>
      <c r="K79" s="381">
        <v>50</v>
      </c>
      <c r="L79" s="383">
        <v>0</v>
      </c>
      <c r="M79" s="383">
        <v>0</v>
      </c>
    </row>
    <row r="80" spans="1:13">
      <c r="A80" s="381" t="s">
        <v>144</v>
      </c>
      <c r="B80" s="381">
        <v>108</v>
      </c>
      <c r="C80" s="382">
        <v>1243</v>
      </c>
      <c r="D80" s="381">
        <v>5</v>
      </c>
      <c r="E80" s="381">
        <v>5</v>
      </c>
      <c r="F80" s="381">
        <v>15</v>
      </c>
      <c r="G80" s="381">
        <v>89</v>
      </c>
      <c r="H80" s="381">
        <v>4</v>
      </c>
      <c r="I80" s="381">
        <v>56</v>
      </c>
      <c r="J80" s="383">
        <v>0</v>
      </c>
      <c r="K80" s="383">
        <v>0</v>
      </c>
      <c r="L80" s="383">
        <v>0</v>
      </c>
      <c r="M80" s="383">
        <v>0</v>
      </c>
    </row>
    <row r="81" spans="1:13">
      <c r="A81" s="381" t="s">
        <v>145</v>
      </c>
      <c r="B81" s="381">
        <v>702</v>
      </c>
      <c r="C81" s="382">
        <v>12660</v>
      </c>
      <c r="D81" s="381">
        <v>10</v>
      </c>
      <c r="E81" s="381">
        <v>436</v>
      </c>
      <c r="F81" s="381">
        <v>40</v>
      </c>
      <c r="G81" s="381">
        <v>759</v>
      </c>
      <c r="H81" s="381">
        <v>16</v>
      </c>
      <c r="I81" s="381">
        <v>247</v>
      </c>
      <c r="J81" s="381">
        <v>177</v>
      </c>
      <c r="K81" s="382">
        <v>2804</v>
      </c>
      <c r="L81" s="381">
        <v>16</v>
      </c>
      <c r="M81" s="382">
        <v>1873</v>
      </c>
    </row>
    <row r="82" spans="1:13">
      <c r="A82" s="381" t="s">
        <v>326</v>
      </c>
      <c r="B82" s="381">
        <v>187</v>
      </c>
      <c r="C82" s="382">
        <v>4843</v>
      </c>
      <c r="D82" s="381">
        <v>37</v>
      </c>
      <c r="E82" s="382">
        <v>1406</v>
      </c>
      <c r="F82" s="381">
        <v>57</v>
      </c>
      <c r="G82" s="381">
        <v>545</v>
      </c>
      <c r="H82" s="381">
        <v>82</v>
      </c>
      <c r="I82" s="381">
        <v>565</v>
      </c>
      <c r="J82" s="381">
        <v>22</v>
      </c>
      <c r="K82" s="381">
        <v>351</v>
      </c>
      <c r="L82" s="383">
        <v>0</v>
      </c>
      <c r="M82" s="383">
        <v>0</v>
      </c>
    </row>
    <row r="83" spans="1:13">
      <c r="A83" s="381" t="s">
        <v>150</v>
      </c>
      <c r="B83" s="381">
        <v>19</v>
      </c>
      <c r="C83" s="381">
        <v>73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</row>
    <row r="84" spans="1:13">
      <c r="A84" s="381" t="s">
        <v>236</v>
      </c>
      <c r="B84" s="381">
        <v>247</v>
      </c>
      <c r="C84" s="382">
        <v>1837</v>
      </c>
      <c r="D84" s="383">
        <v>0</v>
      </c>
      <c r="E84" s="383">
        <v>0</v>
      </c>
      <c r="F84" s="381">
        <v>21</v>
      </c>
      <c r="G84" s="381">
        <v>16</v>
      </c>
      <c r="H84" s="381">
        <v>6</v>
      </c>
      <c r="I84" s="381">
        <v>22</v>
      </c>
      <c r="J84" s="381">
        <v>42</v>
      </c>
      <c r="K84" s="381">
        <v>283</v>
      </c>
      <c r="L84" s="381">
        <v>1</v>
      </c>
      <c r="M84" s="381">
        <v>188</v>
      </c>
    </row>
    <row r="85" spans="1:13">
      <c r="A85" s="381" t="s">
        <v>153</v>
      </c>
      <c r="B85" s="381">
        <v>71</v>
      </c>
      <c r="C85" s="382">
        <v>2506</v>
      </c>
      <c r="D85" s="381">
        <v>1</v>
      </c>
      <c r="E85" s="383">
        <v>0</v>
      </c>
      <c r="F85" s="381">
        <v>6</v>
      </c>
      <c r="G85" s="381">
        <v>13</v>
      </c>
      <c r="H85" s="381">
        <v>120</v>
      </c>
      <c r="I85" s="382">
        <v>5646</v>
      </c>
      <c r="J85" s="381">
        <v>2</v>
      </c>
      <c r="K85" s="381">
        <v>52</v>
      </c>
      <c r="L85" s="381">
        <v>2</v>
      </c>
      <c r="M85" s="381">
        <v>24</v>
      </c>
    </row>
    <row r="86" spans="1:13">
      <c r="A86" s="381" t="s">
        <v>160</v>
      </c>
      <c r="B86" s="381">
        <v>136</v>
      </c>
      <c r="C86" s="382">
        <v>3654</v>
      </c>
      <c r="D86" s="381">
        <v>1</v>
      </c>
      <c r="E86" s="381">
        <v>6</v>
      </c>
      <c r="F86" s="381">
        <v>32</v>
      </c>
      <c r="G86" s="381">
        <v>225</v>
      </c>
      <c r="H86" s="381">
        <v>180</v>
      </c>
      <c r="I86" s="382">
        <v>4007</v>
      </c>
      <c r="J86" s="381">
        <v>37</v>
      </c>
      <c r="K86" s="381">
        <v>550</v>
      </c>
      <c r="L86" s="383">
        <v>0</v>
      </c>
      <c r="M86" s="383">
        <v>0</v>
      </c>
    </row>
    <row r="87" spans="1:13">
      <c r="A87" s="381" t="s">
        <v>162</v>
      </c>
      <c r="B87" s="381">
        <v>60</v>
      </c>
      <c r="C87" s="381">
        <v>545</v>
      </c>
      <c r="D87" s="381">
        <v>1</v>
      </c>
      <c r="E87" s="381">
        <v>88</v>
      </c>
      <c r="F87" s="381">
        <v>1</v>
      </c>
      <c r="G87" s="381">
        <v>19</v>
      </c>
      <c r="H87" s="381">
        <v>3</v>
      </c>
      <c r="I87" s="381">
        <v>71</v>
      </c>
      <c r="J87" s="383">
        <v>0</v>
      </c>
      <c r="K87" s="383">
        <v>0</v>
      </c>
      <c r="L87" s="383">
        <v>0</v>
      </c>
      <c r="M87" s="383">
        <v>0</v>
      </c>
    </row>
    <row r="88" spans="1:13">
      <c r="A88" s="381" t="s">
        <v>237</v>
      </c>
      <c r="B88" s="383">
        <v>0</v>
      </c>
      <c r="C88" s="383">
        <v>0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</row>
    <row r="89" spans="1:13">
      <c r="A89" s="381" t="s">
        <v>163</v>
      </c>
      <c r="B89" s="381">
        <v>382</v>
      </c>
      <c r="C89" s="382">
        <v>3737</v>
      </c>
      <c r="D89" s="381">
        <v>7</v>
      </c>
      <c r="E89" s="381">
        <v>58</v>
      </c>
      <c r="F89" s="381">
        <v>103</v>
      </c>
      <c r="G89" s="382">
        <v>1183</v>
      </c>
      <c r="H89" s="381">
        <v>123</v>
      </c>
      <c r="I89" s="381">
        <v>787</v>
      </c>
      <c r="J89" s="381">
        <v>43</v>
      </c>
      <c r="K89" s="381">
        <v>315</v>
      </c>
      <c r="L89" s="383">
        <v>0</v>
      </c>
      <c r="M89" s="383">
        <v>0</v>
      </c>
    </row>
    <row r="90" spans="1:13">
      <c r="A90" s="381" t="s">
        <v>164</v>
      </c>
      <c r="B90" s="381">
        <v>123</v>
      </c>
      <c r="C90" s="382">
        <v>2640</v>
      </c>
      <c r="D90" s="381">
        <v>9</v>
      </c>
      <c r="E90" s="381">
        <v>58</v>
      </c>
      <c r="F90" s="383">
        <v>0</v>
      </c>
      <c r="G90" s="383">
        <v>0</v>
      </c>
      <c r="H90" s="381">
        <v>41</v>
      </c>
      <c r="I90" s="381">
        <v>390</v>
      </c>
      <c r="J90" s="381">
        <v>3</v>
      </c>
      <c r="K90" s="381">
        <v>22</v>
      </c>
      <c r="L90" s="383">
        <v>0</v>
      </c>
      <c r="M90" s="383">
        <v>0</v>
      </c>
    </row>
    <row r="91" spans="1:13">
      <c r="A91" s="381" t="s">
        <v>192</v>
      </c>
      <c r="B91" s="381">
        <v>119</v>
      </c>
      <c r="C91" s="382">
        <v>5318</v>
      </c>
      <c r="D91" s="381">
        <v>2</v>
      </c>
      <c r="E91" s="381">
        <v>15</v>
      </c>
      <c r="F91" s="381">
        <v>2</v>
      </c>
      <c r="G91" s="381">
        <v>7</v>
      </c>
      <c r="H91" s="381">
        <v>4</v>
      </c>
      <c r="I91" s="381">
        <v>58</v>
      </c>
      <c r="J91" s="381">
        <v>14</v>
      </c>
      <c r="K91" s="381">
        <v>195</v>
      </c>
      <c r="L91" s="383">
        <v>0</v>
      </c>
      <c r="M91" s="383">
        <v>0</v>
      </c>
    </row>
    <row r="92" spans="1:13">
      <c r="A92" s="381" t="s">
        <v>166</v>
      </c>
      <c r="B92" s="381">
        <v>355</v>
      </c>
      <c r="C92" s="382">
        <v>8369</v>
      </c>
      <c r="D92" s="381">
        <v>49</v>
      </c>
      <c r="E92" s="381">
        <v>342</v>
      </c>
      <c r="F92" s="381">
        <v>37</v>
      </c>
      <c r="G92" s="381">
        <v>94</v>
      </c>
      <c r="H92" s="381">
        <v>312</v>
      </c>
      <c r="I92" s="382">
        <v>2442</v>
      </c>
      <c r="J92" s="381">
        <v>49</v>
      </c>
      <c r="K92" s="382">
        <v>14170</v>
      </c>
      <c r="L92" s="383">
        <v>0</v>
      </c>
      <c r="M92" s="383">
        <v>0</v>
      </c>
    </row>
    <row r="93" spans="1:13">
      <c r="A93" s="381" t="s">
        <v>167</v>
      </c>
      <c r="B93" s="381">
        <v>34</v>
      </c>
      <c r="C93" s="382">
        <v>4921</v>
      </c>
      <c r="D93" s="381">
        <v>5</v>
      </c>
      <c r="E93" s="381">
        <v>90</v>
      </c>
      <c r="F93" s="381">
        <v>57</v>
      </c>
      <c r="G93" s="381">
        <v>212</v>
      </c>
      <c r="H93" s="381">
        <v>6</v>
      </c>
      <c r="I93" s="381">
        <v>235</v>
      </c>
      <c r="J93" s="381">
        <v>15</v>
      </c>
      <c r="K93" s="381">
        <v>668</v>
      </c>
      <c r="L93" s="381">
        <v>5</v>
      </c>
      <c r="M93" s="26">
        <v>111</v>
      </c>
    </row>
    <row r="94" spans="1:13">
      <c r="A94" s="381" t="s">
        <v>193</v>
      </c>
      <c r="B94" s="383">
        <v>0</v>
      </c>
      <c r="C94" s="383">
        <v>0</v>
      </c>
      <c r="D94" s="381">
        <v>31</v>
      </c>
      <c r="E94" s="381">
        <v>72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</row>
    <row r="96" spans="1:13">
      <c r="A96" s="17" t="s">
        <v>11</v>
      </c>
      <c r="B96" s="23">
        <f>MEDIAN(B5:B94)</f>
        <v>129.5</v>
      </c>
      <c r="C96" s="23">
        <f t="shared" ref="C96:M96" si="0">MEDIAN(C5:C94)</f>
        <v>2548</v>
      </c>
      <c r="D96" s="23">
        <f t="shared" si="0"/>
        <v>3</v>
      </c>
      <c r="E96" s="23">
        <f t="shared" si="0"/>
        <v>54.5</v>
      </c>
      <c r="F96" s="23">
        <f t="shared" si="0"/>
        <v>15.5</v>
      </c>
      <c r="G96" s="23">
        <f t="shared" si="0"/>
        <v>86</v>
      </c>
      <c r="H96" s="23">
        <f t="shared" si="0"/>
        <v>22</v>
      </c>
      <c r="I96" s="23">
        <f t="shared" si="0"/>
        <v>295</v>
      </c>
      <c r="J96" s="23">
        <f t="shared" si="0"/>
        <v>10.5</v>
      </c>
      <c r="K96" s="23">
        <f t="shared" si="0"/>
        <v>190.5</v>
      </c>
      <c r="L96" s="23">
        <f t="shared" si="0"/>
        <v>0</v>
      </c>
      <c r="M96" s="23">
        <f t="shared" si="0"/>
        <v>0</v>
      </c>
    </row>
    <row r="97" spans="1:13">
      <c r="A97" s="17" t="s">
        <v>10</v>
      </c>
      <c r="B97" s="23">
        <f>AVERAGE(B5:B94)</f>
        <v>205.34444444444443</v>
      </c>
      <c r="C97" s="23">
        <f t="shared" ref="C97:M97" si="1">AVERAGE(C5:C94)</f>
        <v>3667.4777777777776</v>
      </c>
      <c r="D97" s="23">
        <f t="shared" si="1"/>
        <v>12.7</v>
      </c>
      <c r="E97" s="23">
        <f t="shared" si="1"/>
        <v>243.26666666666668</v>
      </c>
      <c r="F97" s="23">
        <f t="shared" si="1"/>
        <v>34.1</v>
      </c>
      <c r="G97" s="23">
        <f t="shared" si="1"/>
        <v>284.63333333333333</v>
      </c>
      <c r="H97" s="23">
        <f t="shared" si="1"/>
        <v>74.8</v>
      </c>
      <c r="I97" s="23">
        <f t="shared" si="1"/>
        <v>1080.8666666666666</v>
      </c>
      <c r="J97" s="23">
        <f t="shared" si="1"/>
        <v>38.266666666666666</v>
      </c>
      <c r="K97" s="23">
        <f t="shared" si="1"/>
        <v>796.08888888888885</v>
      </c>
      <c r="L97" s="23">
        <f t="shared" si="1"/>
        <v>4.7333333333333334</v>
      </c>
      <c r="M97" s="23">
        <f t="shared" si="1"/>
        <v>68.36666666666666</v>
      </c>
    </row>
    <row r="98" spans="1:13">
      <c r="A98" s="17" t="s">
        <v>239</v>
      </c>
      <c r="B98" s="23">
        <f>SUM(B5:B94)</f>
        <v>18481</v>
      </c>
      <c r="C98" s="23">
        <f t="shared" ref="C98:M98" si="2">SUM(C5:C94)</f>
        <v>330073</v>
      </c>
      <c r="D98" s="23">
        <f t="shared" si="2"/>
        <v>1143</v>
      </c>
      <c r="E98" s="23">
        <f t="shared" si="2"/>
        <v>21894</v>
      </c>
      <c r="F98" s="23">
        <f t="shared" si="2"/>
        <v>3069</v>
      </c>
      <c r="G98" s="23">
        <f t="shared" si="2"/>
        <v>25617</v>
      </c>
      <c r="H98" s="23">
        <f t="shared" si="2"/>
        <v>6732</v>
      </c>
      <c r="I98" s="23">
        <f t="shared" si="2"/>
        <v>97278</v>
      </c>
      <c r="J98" s="23">
        <f t="shared" si="2"/>
        <v>3444</v>
      </c>
      <c r="K98" s="23">
        <f t="shared" si="2"/>
        <v>71648</v>
      </c>
      <c r="L98" s="23">
        <f t="shared" si="2"/>
        <v>426</v>
      </c>
      <c r="M98" s="23">
        <f t="shared" si="2"/>
        <v>6153</v>
      </c>
    </row>
  </sheetData>
  <conditionalFormatting sqref="B5:G51">
    <cfRule type="cellIs" dxfId="17" priority="5" operator="equal">
      <formula>0</formula>
    </cfRule>
  </conditionalFormatting>
  <conditionalFormatting sqref="H5:M51">
    <cfRule type="cellIs" dxfId="16" priority="4" operator="equal">
      <formula>0</formula>
    </cfRule>
  </conditionalFormatting>
  <conditionalFormatting sqref="B52:G94">
    <cfRule type="cellIs" dxfId="15" priority="3" operator="equal">
      <formula>0</formula>
    </cfRule>
  </conditionalFormatting>
  <conditionalFormatting sqref="H52:M94">
    <cfRule type="cellIs" dxfId="14" priority="2" operator="equal">
      <formula>0</formula>
    </cfRule>
  </conditionalFormatting>
  <conditionalFormatting sqref="B5:M94">
    <cfRule type="cellIs" dxfId="13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5FA9-89E3-497D-A004-DA1768569D31}">
  <dimension ref="A1:G51"/>
  <sheetViews>
    <sheetView topLeftCell="A4" zoomScaleNormal="100" workbookViewId="0">
      <selection activeCell="D58" sqref="D58"/>
    </sheetView>
  </sheetViews>
  <sheetFormatPr defaultRowHeight="12.75"/>
  <cols>
    <col min="1" max="1" width="16.42578125" customWidth="1"/>
    <col min="2" max="2" width="10" customWidth="1"/>
    <col min="3" max="3" width="13.28515625" customWidth="1"/>
    <col min="4" max="4" width="13" customWidth="1"/>
    <col min="5" max="5" width="14.85546875" customWidth="1"/>
    <col min="7" max="7" width="11.5703125" customWidth="1"/>
  </cols>
  <sheetData>
    <row r="1" spans="1:7" ht="15">
      <c r="A1" s="1" t="s">
        <v>961</v>
      </c>
      <c r="B1" s="1"/>
      <c r="C1" s="1"/>
      <c r="D1" s="1"/>
      <c r="E1" s="1"/>
      <c r="F1" s="97"/>
      <c r="G1" s="97"/>
    </row>
    <row r="2" spans="1:7" ht="14.25">
      <c r="A2" s="14" t="s">
        <v>962</v>
      </c>
      <c r="B2" s="380"/>
      <c r="C2" s="380"/>
      <c r="D2" s="380"/>
      <c r="E2" s="380"/>
      <c r="F2" s="97"/>
      <c r="G2" s="97"/>
    </row>
    <row r="3" spans="1:7" ht="15">
      <c r="A3" s="1"/>
      <c r="B3" s="97"/>
      <c r="C3" s="97"/>
      <c r="D3" s="97"/>
      <c r="E3" s="97"/>
      <c r="F3" s="97"/>
      <c r="G3" s="97"/>
    </row>
    <row r="4" spans="1:7" ht="48">
      <c r="A4" s="212"/>
      <c r="B4" s="42" t="s">
        <v>963</v>
      </c>
      <c r="C4" s="42" t="s">
        <v>964</v>
      </c>
      <c r="D4" s="42" t="s">
        <v>965</v>
      </c>
      <c r="E4" s="42" t="s">
        <v>966</v>
      </c>
      <c r="F4" s="42" t="s">
        <v>967</v>
      </c>
      <c r="G4" s="42" t="s">
        <v>968</v>
      </c>
    </row>
    <row r="5" spans="1:7">
      <c r="A5" s="381" t="s">
        <v>321</v>
      </c>
      <c r="B5" s="381">
        <v>426</v>
      </c>
      <c r="C5" s="382">
        <v>8186</v>
      </c>
      <c r="D5" s="381">
        <v>15</v>
      </c>
      <c r="E5" s="381">
        <v>179</v>
      </c>
      <c r="F5" s="381">
        <v>79</v>
      </c>
      <c r="G5" s="381">
        <v>491</v>
      </c>
    </row>
    <row r="6" spans="1:7">
      <c r="A6" s="381" t="s">
        <v>185</v>
      </c>
      <c r="B6" s="381">
        <v>64</v>
      </c>
      <c r="C6" s="382">
        <v>1093</v>
      </c>
      <c r="D6" s="381">
        <v>4</v>
      </c>
      <c r="E6" s="381">
        <v>65</v>
      </c>
      <c r="F6" s="381">
        <v>31</v>
      </c>
      <c r="G6" s="381">
        <v>175</v>
      </c>
    </row>
    <row r="7" spans="1:7">
      <c r="A7" s="381" t="s">
        <v>29</v>
      </c>
      <c r="B7" s="383">
        <v>0</v>
      </c>
      <c r="C7" s="383">
        <v>0</v>
      </c>
      <c r="D7" s="383">
        <v>0</v>
      </c>
      <c r="E7" s="383">
        <v>0</v>
      </c>
      <c r="F7" s="383">
        <v>0</v>
      </c>
      <c r="G7" s="383">
        <v>0</v>
      </c>
    </row>
    <row r="8" spans="1:7">
      <c r="A8" s="381" t="s">
        <v>30</v>
      </c>
      <c r="B8" s="381">
        <v>100</v>
      </c>
      <c r="C8" s="382">
        <v>2155</v>
      </c>
      <c r="D8" s="381">
        <v>3</v>
      </c>
      <c r="E8" s="381">
        <v>92</v>
      </c>
      <c r="F8" s="381">
        <v>43</v>
      </c>
      <c r="G8" s="381">
        <v>271</v>
      </c>
    </row>
    <row r="9" spans="1:7">
      <c r="A9" s="381" t="s">
        <v>32</v>
      </c>
      <c r="B9" s="381">
        <v>71</v>
      </c>
      <c r="C9" s="382">
        <v>1377</v>
      </c>
      <c r="D9" s="383">
        <v>0</v>
      </c>
      <c r="E9" s="383">
        <v>0</v>
      </c>
      <c r="F9" s="381">
        <v>15</v>
      </c>
      <c r="G9" s="381">
        <v>42</v>
      </c>
    </row>
    <row r="10" spans="1:7">
      <c r="A10" s="381" t="s">
        <v>33</v>
      </c>
      <c r="B10" s="381">
        <v>293</v>
      </c>
      <c r="C10" s="382">
        <v>2422</v>
      </c>
      <c r="D10" s="381">
        <v>30</v>
      </c>
      <c r="E10" s="381">
        <v>463</v>
      </c>
      <c r="F10" s="381">
        <v>37</v>
      </c>
      <c r="G10" s="381">
        <v>92</v>
      </c>
    </row>
    <row r="11" spans="1:7">
      <c r="A11" s="381" t="s">
        <v>37</v>
      </c>
      <c r="B11" s="381">
        <v>235</v>
      </c>
      <c r="C11" s="382">
        <v>1528</v>
      </c>
      <c r="D11" s="381">
        <v>23</v>
      </c>
      <c r="E11" s="381">
        <v>196</v>
      </c>
      <c r="F11" s="381">
        <v>97</v>
      </c>
      <c r="G11" s="381">
        <v>214</v>
      </c>
    </row>
    <row r="12" spans="1:7">
      <c r="A12" s="381" t="s">
        <v>215</v>
      </c>
      <c r="B12" s="381">
        <v>745</v>
      </c>
      <c r="C12" s="382">
        <v>1604</v>
      </c>
      <c r="D12" s="381">
        <v>22</v>
      </c>
      <c r="E12" s="381">
        <v>19</v>
      </c>
      <c r="F12" s="381">
        <v>22</v>
      </c>
      <c r="G12" s="381">
        <v>19</v>
      </c>
    </row>
    <row r="13" spans="1:7">
      <c r="A13" s="381" t="s">
        <v>38</v>
      </c>
      <c r="B13" s="381">
        <v>657</v>
      </c>
      <c r="C13" s="382">
        <v>11306</v>
      </c>
      <c r="D13" s="381">
        <v>3</v>
      </c>
      <c r="E13" s="381">
        <v>19</v>
      </c>
      <c r="F13" s="383">
        <v>0</v>
      </c>
      <c r="G13" s="381">
        <v>324</v>
      </c>
    </row>
    <row r="14" spans="1:7">
      <c r="A14" s="381" t="s">
        <v>42</v>
      </c>
      <c r="B14" s="381">
        <v>123</v>
      </c>
      <c r="C14" s="382">
        <v>2933</v>
      </c>
      <c r="D14" s="381">
        <v>12</v>
      </c>
      <c r="E14" s="381">
        <v>247</v>
      </c>
      <c r="F14" s="383">
        <v>0</v>
      </c>
      <c r="G14" s="383">
        <v>0</v>
      </c>
    </row>
    <row r="15" spans="1:7">
      <c r="A15" s="381" t="s">
        <v>44</v>
      </c>
      <c r="B15" s="381">
        <v>7</v>
      </c>
      <c r="C15" s="381">
        <v>30</v>
      </c>
      <c r="D15" s="383">
        <v>0</v>
      </c>
      <c r="E15" s="383">
        <v>0</v>
      </c>
      <c r="F15" s="381">
        <v>5</v>
      </c>
      <c r="G15" s="381">
        <v>10</v>
      </c>
    </row>
    <row r="16" spans="1:7">
      <c r="A16" s="381" t="s">
        <v>47</v>
      </c>
      <c r="B16" s="381">
        <v>3</v>
      </c>
      <c r="C16" s="381">
        <v>3</v>
      </c>
      <c r="D16" s="381">
        <v>3</v>
      </c>
      <c r="E16" s="381">
        <v>38</v>
      </c>
      <c r="F16" s="381">
        <v>23</v>
      </c>
      <c r="G16" s="383">
        <v>0</v>
      </c>
    </row>
    <row r="17" spans="1:7">
      <c r="A17" s="381" t="s">
        <v>49</v>
      </c>
      <c r="B17" s="381">
        <v>136</v>
      </c>
      <c r="C17" s="382">
        <v>1785</v>
      </c>
      <c r="D17" s="381">
        <v>55</v>
      </c>
      <c r="E17" s="381">
        <v>721</v>
      </c>
      <c r="F17" s="381">
        <v>32</v>
      </c>
      <c r="G17" s="381">
        <v>279</v>
      </c>
    </row>
    <row r="18" spans="1:7">
      <c r="A18" s="381" t="s">
        <v>52</v>
      </c>
      <c r="B18" s="383">
        <v>0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</row>
    <row r="19" spans="1:7">
      <c r="A19" s="381" t="s">
        <v>54</v>
      </c>
      <c r="B19" s="381">
        <v>352</v>
      </c>
      <c r="C19" s="382">
        <v>3670</v>
      </c>
      <c r="D19" s="381">
        <v>8</v>
      </c>
      <c r="E19" s="381">
        <v>100</v>
      </c>
      <c r="F19" s="381">
        <v>15</v>
      </c>
      <c r="G19" s="381">
        <v>96</v>
      </c>
    </row>
    <row r="20" spans="1:7">
      <c r="A20" s="381" t="s">
        <v>56</v>
      </c>
      <c r="B20" s="381">
        <v>295</v>
      </c>
      <c r="C20" s="382">
        <v>5767</v>
      </c>
      <c r="D20" s="381">
        <v>8</v>
      </c>
      <c r="E20" s="381">
        <v>164</v>
      </c>
      <c r="F20" s="381">
        <v>32</v>
      </c>
      <c r="G20" s="381">
        <v>222</v>
      </c>
    </row>
    <row r="21" spans="1:7">
      <c r="A21" s="381" t="s">
        <v>57</v>
      </c>
      <c r="B21" s="381">
        <v>747</v>
      </c>
      <c r="C21" s="382">
        <v>6621</v>
      </c>
      <c r="D21" s="381">
        <v>95</v>
      </c>
      <c r="E21" s="382">
        <v>1246</v>
      </c>
      <c r="F21" s="381">
        <v>66</v>
      </c>
      <c r="G21" s="381">
        <v>496</v>
      </c>
    </row>
    <row r="22" spans="1:7">
      <c r="A22" s="381" t="s">
        <v>59</v>
      </c>
      <c r="B22" s="381">
        <v>545</v>
      </c>
      <c r="C22" s="382">
        <v>9045</v>
      </c>
      <c r="D22" s="381">
        <v>22</v>
      </c>
      <c r="E22" s="381">
        <v>190</v>
      </c>
      <c r="F22" s="381">
        <v>39</v>
      </c>
      <c r="G22" s="381">
        <v>59</v>
      </c>
    </row>
    <row r="23" spans="1:7">
      <c r="A23" s="381" t="s">
        <v>322</v>
      </c>
      <c r="B23" s="381">
        <v>686</v>
      </c>
      <c r="C23" s="382">
        <v>16055</v>
      </c>
      <c r="D23" s="381">
        <v>12</v>
      </c>
      <c r="E23" s="381">
        <v>115</v>
      </c>
      <c r="F23" s="381">
        <v>66</v>
      </c>
      <c r="G23" s="382">
        <v>10649</v>
      </c>
    </row>
    <row r="24" spans="1:7">
      <c r="A24" s="381" t="s">
        <v>222</v>
      </c>
      <c r="B24" s="381">
        <v>472</v>
      </c>
      <c r="C24" s="382">
        <v>6571</v>
      </c>
      <c r="D24" s="381">
        <v>6</v>
      </c>
      <c r="E24" s="381">
        <v>63</v>
      </c>
      <c r="F24" s="381">
        <v>1</v>
      </c>
      <c r="G24" s="381">
        <v>12</v>
      </c>
    </row>
    <row r="25" spans="1:7">
      <c r="A25" s="381" t="s">
        <v>60</v>
      </c>
      <c r="B25" s="381">
        <v>189</v>
      </c>
      <c r="C25" s="382">
        <v>2691</v>
      </c>
      <c r="D25" s="381">
        <v>82</v>
      </c>
      <c r="E25" s="381">
        <v>584</v>
      </c>
      <c r="F25" s="381">
        <v>66</v>
      </c>
      <c r="G25" s="381">
        <v>123</v>
      </c>
    </row>
    <row r="26" spans="1:7">
      <c r="A26" s="381" t="s">
        <v>323</v>
      </c>
      <c r="B26" s="381">
        <v>210</v>
      </c>
      <c r="C26" s="382">
        <v>2217</v>
      </c>
      <c r="D26" s="381">
        <v>8</v>
      </c>
      <c r="E26" s="381">
        <v>81</v>
      </c>
      <c r="F26" s="381">
        <v>282</v>
      </c>
      <c r="G26" s="381">
        <v>868</v>
      </c>
    </row>
    <row r="27" spans="1:7">
      <c r="A27" s="381" t="s">
        <v>63</v>
      </c>
      <c r="B27" s="381">
        <v>29</v>
      </c>
      <c r="C27" s="381">
        <v>209</v>
      </c>
      <c r="D27" s="383">
        <v>0</v>
      </c>
      <c r="E27" s="383">
        <v>0</v>
      </c>
      <c r="F27" s="383">
        <v>0</v>
      </c>
      <c r="G27" s="383">
        <v>0</v>
      </c>
    </row>
    <row r="28" spans="1:7">
      <c r="A28" s="381" t="s">
        <v>65</v>
      </c>
      <c r="B28" s="381">
        <v>121</v>
      </c>
      <c r="C28" s="382">
        <v>3400</v>
      </c>
      <c r="D28" s="381">
        <v>24</v>
      </c>
      <c r="E28" s="381">
        <v>553</v>
      </c>
      <c r="F28" s="381">
        <v>51</v>
      </c>
      <c r="G28" s="381">
        <v>241</v>
      </c>
    </row>
    <row r="29" spans="1:7">
      <c r="A29" s="381" t="s">
        <v>70</v>
      </c>
      <c r="B29" s="381">
        <v>718</v>
      </c>
      <c r="C29" s="382">
        <v>8663</v>
      </c>
      <c r="D29" s="381">
        <v>72</v>
      </c>
      <c r="E29" s="381">
        <v>457</v>
      </c>
      <c r="F29" s="381">
        <v>16</v>
      </c>
      <c r="G29" s="381">
        <v>100</v>
      </c>
    </row>
    <row r="30" spans="1:7">
      <c r="A30" s="381" t="s">
        <v>74</v>
      </c>
      <c r="B30" s="383">
        <v>0</v>
      </c>
      <c r="C30" s="383">
        <v>0</v>
      </c>
      <c r="D30" s="383">
        <v>0</v>
      </c>
      <c r="E30" s="383">
        <v>0</v>
      </c>
      <c r="F30" s="383">
        <v>0</v>
      </c>
      <c r="G30" s="383">
        <v>0</v>
      </c>
    </row>
    <row r="31" spans="1:7">
      <c r="A31" s="381" t="s">
        <v>75</v>
      </c>
      <c r="B31" s="383">
        <v>0</v>
      </c>
      <c r="C31" s="383">
        <v>0</v>
      </c>
      <c r="D31" s="383">
        <v>0</v>
      </c>
      <c r="E31" s="383">
        <v>0</v>
      </c>
      <c r="F31" s="383">
        <v>0</v>
      </c>
      <c r="G31" s="383">
        <v>0</v>
      </c>
    </row>
    <row r="32" spans="1:7">
      <c r="A32" s="381" t="s">
        <v>76</v>
      </c>
      <c r="B32" s="381">
        <v>16</v>
      </c>
      <c r="C32" s="382">
        <v>7450</v>
      </c>
      <c r="D32" s="381">
        <v>10</v>
      </c>
      <c r="E32" s="382">
        <v>2573</v>
      </c>
      <c r="F32" s="381">
        <v>33</v>
      </c>
      <c r="G32" s="381">
        <v>648</v>
      </c>
    </row>
    <row r="33" spans="1:7">
      <c r="A33" s="381" t="s">
        <v>79</v>
      </c>
      <c r="B33" s="381">
        <v>259</v>
      </c>
      <c r="C33" s="382">
        <v>4113</v>
      </c>
      <c r="D33" s="383">
        <v>0</v>
      </c>
      <c r="E33" s="383">
        <v>0</v>
      </c>
      <c r="F33" s="381">
        <v>5</v>
      </c>
      <c r="G33" s="381">
        <v>40</v>
      </c>
    </row>
    <row r="34" spans="1:7">
      <c r="A34" s="381" t="s">
        <v>187</v>
      </c>
      <c r="B34" s="381">
        <v>35</v>
      </c>
      <c r="C34" s="381">
        <v>76</v>
      </c>
      <c r="D34" s="383">
        <v>0</v>
      </c>
      <c r="E34" s="383">
        <v>0</v>
      </c>
      <c r="F34" s="381">
        <v>22</v>
      </c>
      <c r="G34" s="381">
        <v>22</v>
      </c>
    </row>
    <row r="35" spans="1:7">
      <c r="A35" s="381" t="s">
        <v>82</v>
      </c>
      <c r="B35" s="381">
        <v>41</v>
      </c>
      <c r="C35" s="382">
        <v>6501</v>
      </c>
      <c r="D35" s="381">
        <v>2</v>
      </c>
      <c r="E35" s="381">
        <v>45</v>
      </c>
      <c r="F35" s="381">
        <v>12</v>
      </c>
      <c r="G35" s="381">
        <v>83</v>
      </c>
    </row>
    <row r="36" spans="1:7">
      <c r="A36" s="381" t="s">
        <v>226</v>
      </c>
      <c r="B36" s="383">
        <v>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</row>
    <row r="37" spans="1:7">
      <c r="A37" s="381" t="s">
        <v>85</v>
      </c>
      <c r="B37" s="381">
        <v>9</v>
      </c>
      <c r="C37" s="382">
        <v>4646</v>
      </c>
      <c r="D37" s="381">
        <v>4</v>
      </c>
      <c r="E37" s="382">
        <v>2736</v>
      </c>
      <c r="F37" s="383">
        <v>0</v>
      </c>
      <c r="G37" s="383">
        <v>0</v>
      </c>
    </row>
    <row r="38" spans="1:7">
      <c r="A38" s="381" t="s">
        <v>88</v>
      </c>
      <c r="B38" s="381">
        <v>101</v>
      </c>
      <c r="C38" s="382">
        <v>1682</v>
      </c>
      <c r="D38" s="381">
        <v>74</v>
      </c>
      <c r="E38" s="381">
        <v>391</v>
      </c>
      <c r="F38" s="381">
        <v>31</v>
      </c>
      <c r="G38" s="381">
        <v>162</v>
      </c>
    </row>
    <row r="39" spans="1:7">
      <c r="A39" s="381" t="s">
        <v>227</v>
      </c>
      <c r="B39" s="381">
        <v>251</v>
      </c>
      <c r="C39" s="382">
        <v>6255</v>
      </c>
      <c r="D39" s="381">
        <v>1</v>
      </c>
      <c r="E39" s="381">
        <v>9</v>
      </c>
      <c r="F39" s="383">
        <v>0</v>
      </c>
      <c r="G39" s="383">
        <v>0</v>
      </c>
    </row>
    <row r="40" spans="1:7">
      <c r="A40" s="381" t="s">
        <v>91</v>
      </c>
      <c r="B40" s="383">
        <v>0</v>
      </c>
      <c r="C40" s="383">
        <v>0</v>
      </c>
      <c r="D40" s="383">
        <v>0</v>
      </c>
      <c r="E40" s="383">
        <v>0</v>
      </c>
      <c r="F40" s="383">
        <v>0</v>
      </c>
      <c r="G40" s="383">
        <v>0</v>
      </c>
    </row>
    <row r="41" spans="1:7">
      <c r="A41" s="381" t="s">
        <v>92</v>
      </c>
      <c r="B41" s="381">
        <v>81</v>
      </c>
      <c r="C41" s="382">
        <v>6194</v>
      </c>
      <c r="D41" s="381">
        <v>7</v>
      </c>
      <c r="E41" s="381">
        <v>117</v>
      </c>
      <c r="F41" s="381">
        <v>1</v>
      </c>
      <c r="G41" s="381">
        <v>29</v>
      </c>
    </row>
    <row r="42" spans="1:7">
      <c r="A42" s="381" t="s">
        <v>189</v>
      </c>
      <c r="B42" s="381">
        <v>779</v>
      </c>
      <c r="C42" s="382">
        <v>18431</v>
      </c>
      <c r="D42" s="381">
        <v>27</v>
      </c>
      <c r="E42" s="382">
        <v>1498</v>
      </c>
      <c r="F42" s="381">
        <v>6</v>
      </c>
      <c r="G42" s="381">
        <v>119</v>
      </c>
    </row>
    <row r="43" spans="1:7">
      <c r="A43" s="381" t="s">
        <v>96</v>
      </c>
      <c r="B43" s="381">
        <v>154</v>
      </c>
      <c r="C43" s="382">
        <v>1627</v>
      </c>
      <c r="D43" s="383">
        <v>0</v>
      </c>
      <c r="E43" s="383">
        <v>0</v>
      </c>
      <c r="F43" s="381">
        <v>12</v>
      </c>
      <c r="G43" s="381">
        <v>51</v>
      </c>
    </row>
    <row r="44" spans="1:7">
      <c r="A44" s="381" t="s">
        <v>98</v>
      </c>
      <c r="B44" s="381">
        <v>7</v>
      </c>
      <c r="C44" s="381">
        <v>122</v>
      </c>
      <c r="D44" s="381">
        <v>1</v>
      </c>
      <c r="E44" s="381">
        <v>50</v>
      </c>
      <c r="F44" s="381">
        <v>2</v>
      </c>
      <c r="G44" s="381">
        <v>11</v>
      </c>
    </row>
    <row r="45" spans="1:7">
      <c r="A45" s="381" t="s">
        <v>99</v>
      </c>
      <c r="B45" s="381">
        <v>328</v>
      </c>
      <c r="C45" s="382">
        <v>3367</v>
      </c>
      <c r="D45" s="381">
        <v>1</v>
      </c>
      <c r="E45" s="381">
        <v>3</v>
      </c>
      <c r="F45" s="381">
        <v>5</v>
      </c>
      <c r="G45" s="381">
        <v>238</v>
      </c>
    </row>
    <row r="46" spans="1:7">
      <c r="A46" s="381" t="s">
        <v>228</v>
      </c>
      <c r="B46" s="381">
        <v>254</v>
      </c>
      <c r="C46" s="382">
        <v>8142</v>
      </c>
      <c r="D46" s="381">
        <v>2</v>
      </c>
      <c r="E46" s="381">
        <v>109</v>
      </c>
      <c r="F46" s="381">
        <v>12</v>
      </c>
      <c r="G46" s="381">
        <v>62</v>
      </c>
    </row>
    <row r="47" spans="1:7">
      <c r="A47" s="381" t="s">
        <v>102</v>
      </c>
      <c r="B47" s="383">
        <v>0</v>
      </c>
      <c r="C47" s="383">
        <v>0</v>
      </c>
      <c r="D47" s="383">
        <v>0</v>
      </c>
      <c r="E47" s="383">
        <v>0</v>
      </c>
      <c r="F47" s="383">
        <v>0</v>
      </c>
      <c r="G47" s="383">
        <v>0</v>
      </c>
    </row>
    <row r="48" spans="1:7">
      <c r="A48" s="381" t="s">
        <v>104</v>
      </c>
      <c r="B48" s="381">
        <v>518</v>
      </c>
      <c r="C48" s="382">
        <v>10222</v>
      </c>
      <c r="D48" s="381">
        <v>17</v>
      </c>
      <c r="E48" s="381">
        <v>237</v>
      </c>
      <c r="F48" s="381">
        <v>276</v>
      </c>
      <c r="G48" s="381">
        <v>960</v>
      </c>
    </row>
    <row r="49" spans="1:7">
      <c r="A49" s="381" t="s">
        <v>105</v>
      </c>
      <c r="B49" s="381">
        <v>223</v>
      </c>
      <c r="C49" s="382">
        <v>8423</v>
      </c>
      <c r="D49" s="381">
        <v>1</v>
      </c>
      <c r="E49" s="381">
        <v>5</v>
      </c>
      <c r="F49" s="381">
        <v>28</v>
      </c>
      <c r="G49" s="381">
        <v>203</v>
      </c>
    </row>
    <row r="50" spans="1:7">
      <c r="A50" s="381" t="s">
        <v>106</v>
      </c>
      <c r="B50" s="381">
        <v>274</v>
      </c>
      <c r="C50" s="382">
        <v>2590</v>
      </c>
      <c r="D50" s="383">
        <v>0</v>
      </c>
      <c r="E50" s="383">
        <v>0</v>
      </c>
      <c r="F50" s="383">
        <v>0</v>
      </c>
      <c r="G50" s="383">
        <v>0</v>
      </c>
    </row>
    <row r="51" spans="1:7">
      <c r="A51" s="381" t="s">
        <v>108</v>
      </c>
      <c r="B51" s="381">
        <v>91</v>
      </c>
      <c r="C51" s="381">
        <v>619</v>
      </c>
      <c r="D51" s="381">
        <v>1</v>
      </c>
      <c r="E51" s="381">
        <v>47</v>
      </c>
      <c r="F51" s="383">
        <v>0</v>
      </c>
      <c r="G51" s="383">
        <v>0</v>
      </c>
    </row>
  </sheetData>
  <conditionalFormatting sqref="B5:G51">
    <cfRule type="cellIs" dxfId="12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2FEC-7BD1-42C1-B27F-3494E3870053}">
  <dimension ref="A1:G51"/>
  <sheetViews>
    <sheetView topLeftCell="A11" zoomScaleNormal="100" workbookViewId="0">
      <selection activeCell="B4" sqref="B4:G51"/>
    </sheetView>
  </sheetViews>
  <sheetFormatPr defaultRowHeight="12.75"/>
  <cols>
    <col min="1" max="1" width="16" customWidth="1"/>
    <col min="2" max="2" width="12.5703125" customWidth="1"/>
    <col min="3" max="3" width="13.140625" customWidth="1"/>
    <col min="4" max="4" width="11" customWidth="1"/>
    <col min="5" max="5" width="11.85546875" customWidth="1"/>
    <col min="6" max="6" width="12" customWidth="1"/>
    <col min="7" max="7" width="12.140625" customWidth="1"/>
  </cols>
  <sheetData>
    <row r="1" spans="1:7" ht="15">
      <c r="A1" s="1" t="s">
        <v>961</v>
      </c>
      <c r="B1" s="1"/>
      <c r="C1" s="1"/>
      <c r="D1" s="1"/>
      <c r="E1" s="1"/>
      <c r="F1" s="1"/>
      <c r="G1" s="1"/>
    </row>
    <row r="2" spans="1:7" ht="15">
      <c r="A2" s="14" t="s">
        <v>962</v>
      </c>
      <c r="B2" s="380"/>
      <c r="C2" s="380"/>
      <c r="D2" s="380"/>
      <c r="E2" s="380"/>
      <c r="F2" s="183"/>
      <c r="G2" s="183"/>
    </row>
    <row r="3" spans="1:7" ht="15">
      <c r="A3" s="1"/>
      <c r="B3" s="97"/>
      <c r="C3" s="97"/>
      <c r="D3" s="97"/>
      <c r="E3" s="97"/>
      <c r="F3" s="183"/>
      <c r="G3" s="183"/>
    </row>
    <row r="4" spans="1:7" ht="57" customHeight="1">
      <c r="A4" s="212"/>
      <c r="B4" s="42" t="s">
        <v>969</v>
      </c>
      <c r="C4" s="42" t="s">
        <v>970</v>
      </c>
      <c r="D4" s="42" t="s">
        <v>971</v>
      </c>
      <c r="E4" s="42" t="s">
        <v>972</v>
      </c>
      <c r="F4" s="42" t="s">
        <v>973</v>
      </c>
      <c r="G4" s="42" t="s">
        <v>974</v>
      </c>
    </row>
    <row r="5" spans="1:7">
      <c r="A5" s="381" t="s">
        <v>321</v>
      </c>
      <c r="B5" s="381">
        <v>176</v>
      </c>
      <c r="C5" s="382">
        <v>1957</v>
      </c>
      <c r="D5" s="381">
        <v>97</v>
      </c>
      <c r="E5" s="382">
        <v>2157</v>
      </c>
      <c r="F5" s="381">
        <v>1</v>
      </c>
      <c r="G5" s="381">
        <v>1</v>
      </c>
    </row>
    <row r="6" spans="1:7">
      <c r="A6" s="381" t="s">
        <v>185</v>
      </c>
      <c r="B6" s="381">
        <v>6</v>
      </c>
      <c r="C6" s="381">
        <v>51</v>
      </c>
      <c r="D6" s="381">
        <v>56</v>
      </c>
      <c r="E6" s="381">
        <v>589</v>
      </c>
      <c r="F6" s="383">
        <v>0</v>
      </c>
      <c r="G6" s="383">
        <v>0</v>
      </c>
    </row>
    <row r="7" spans="1:7">
      <c r="A7" s="381" t="s">
        <v>29</v>
      </c>
      <c r="B7" s="383">
        <v>0</v>
      </c>
      <c r="C7" s="383">
        <v>0</v>
      </c>
      <c r="D7" s="381">
        <v>1</v>
      </c>
      <c r="E7" s="381">
        <v>8</v>
      </c>
      <c r="F7" s="383">
        <v>0</v>
      </c>
      <c r="G7" s="383">
        <v>0</v>
      </c>
    </row>
    <row r="8" spans="1:7">
      <c r="A8" s="381" t="s">
        <v>30</v>
      </c>
      <c r="B8" s="381">
        <v>39</v>
      </c>
      <c r="C8" s="381">
        <v>586</v>
      </c>
      <c r="D8" s="381">
        <v>2</v>
      </c>
      <c r="E8" s="381">
        <v>55</v>
      </c>
      <c r="F8" s="381">
        <v>3</v>
      </c>
      <c r="G8" s="381">
        <v>23</v>
      </c>
    </row>
    <row r="9" spans="1:7">
      <c r="A9" s="381" t="s">
        <v>32</v>
      </c>
      <c r="B9" s="381">
        <v>14</v>
      </c>
      <c r="C9" s="381">
        <v>44</v>
      </c>
      <c r="D9" s="381">
        <v>2</v>
      </c>
      <c r="E9" s="383">
        <v>0</v>
      </c>
      <c r="F9" s="383">
        <v>0</v>
      </c>
      <c r="G9" s="383">
        <v>0</v>
      </c>
    </row>
    <row r="10" spans="1:7">
      <c r="A10" s="381" t="s">
        <v>33</v>
      </c>
      <c r="B10" s="381">
        <v>16</v>
      </c>
      <c r="C10" s="381">
        <v>87</v>
      </c>
      <c r="D10" s="381">
        <v>29</v>
      </c>
      <c r="E10" s="381">
        <v>484</v>
      </c>
      <c r="F10" s="383">
        <v>0</v>
      </c>
      <c r="G10" s="383">
        <v>0</v>
      </c>
    </row>
    <row r="11" spans="1:7">
      <c r="A11" s="381" t="s">
        <v>37</v>
      </c>
      <c r="B11" s="381">
        <v>211</v>
      </c>
      <c r="C11" s="382">
        <v>1043</v>
      </c>
      <c r="D11" s="381">
        <v>47</v>
      </c>
      <c r="E11" s="381">
        <v>152</v>
      </c>
      <c r="F11" s="383">
        <v>0</v>
      </c>
      <c r="G11" s="383">
        <v>0</v>
      </c>
    </row>
    <row r="12" spans="1:7">
      <c r="A12" s="381" t="s">
        <v>215</v>
      </c>
      <c r="B12" s="381">
        <v>3</v>
      </c>
      <c r="C12" s="381">
        <v>28</v>
      </c>
      <c r="D12" s="381">
        <v>3</v>
      </c>
      <c r="E12" s="381">
        <v>28</v>
      </c>
      <c r="F12" s="383">
        <v>0</v>
      </c>
      <c r="G12" s="383">
        <v>0</v>
      </c>
    </row>
    <row r="13" spans="1:7">
      <c r="A13" s="381" t="s">
        <v>38</v>
      </c>
      <c r="B13" s="381">
        <v>200</v>
      </c>
      <c r="C13" s="382">
        <v>2748</v>
      </c>
      <c r="D13" s="381">
        <v>100</v>
      </c>
      <c r="E13" s="382">
        <v>1993</v>
      </c>
      <c r="F13" s="381">
        <v>12</v>
      </c>
      <c r="G13" s="383">
        <v>0</v>
      </c>
    </row>
    <row r="14" spans="1:7">
      <c r="A14" s="381" t="s">
        <v>42</v>
      </c>
      <c r="B14" s="381">
        <v>12</v>
      </c>
      <c r="C14" s="381">
        <v>143</v>
      </c>
      <c r="D14" s="381">
        <v>3</v>
      </c>
      <c r="E14" s="381">
        <v>23</v>
      </c>
      <c r="F14" s="383">
        <v>0</v>
      </c>
      <c r="G14" s="383">
        <v>0</v>
      </c>
    </row>
    <row r="15" spans="1:7">
      <c r="A15" s="381" t="s">
        <v>44</v>
      </c>
      <c r="B15" s="383">
        <v>0</v>
      </c>
      <c r="C15" s="383">
        <v>0</v>
      </c>
      <c r="D15" s="383">
        <v>0</v>
      </c>
      <c r="E15" s="383">
        <v>0</v>
      </c>
      <c r="F15" s="383">
        <v>0</v>
      </c>
      <c r="G15" s="383">
        <v>0</v>
      </c>
    </row>
    <row r="16" spans="1:7">
      <c r="A16" s="381" t="s">
        <v>47</v>
      </c>
      <c r="B16" s="383">
        <v>0</v>
      </c>
      <c r="C16" s="383">
        <v>0</v>
      </c>
      <c r="D16" s="383">
        <v>0</v>
      </c>
      <c r="E16" s="383">
        <v>0</v>
      </c>
      <c r="F16" s="383">
        <v>0</v>
      </c>
      <c r="G16" s="383">
        <v>0</v>
      </c>
    </row>
    <row r="17" spans="1:7">
      <c r="A17" s="381" t="s">
        <v>49</v>
      </c>
      <c r="B17" s="381">
        <v>80</v>
      </c>
      <c r="C17" s="382">
        <v>1421</v>
      </c>
      <c r="D17" s="381">
        <v>8</v>
      </c>
      <c r="E17" s="381">
        <v>186</v>
      </c>
      <c r="F17" s="381">
        <v>4</v>
      </c>
      <c r="G17" s="381">
        <v>63</v>
      </c>
    </row>
    <row r="18" spans="1:7">
      <c r="A18" s="381" t="s">
        <v>52</v>
      </c>
      <c r="B18" s="383">
        <v>0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</row>
    <row r="19" spans="1:7">
      <c r="A19" s="381" t="s">
        <v>54</v>
      </c>
      <c r="B19" s="381">
        <v>13</v>
      </c>
      <c r="C19" s="381">
        <v>282</v>
      </c>
      <c r="D19" s="381">
        <v>195</v>
      </c>
      <c r="E19" s="382">
        <v>4284</v>
      </c>
      <c r="F19" s="383">
        <v>0</v>
      </c>
      <c r="G19" s="383">
        <v>0</v>
      </c>
    </row>
    <row r="20" spans="1:7">
      <c r="A20" s="381" t="s">
        <v>56</v>
      </c>
      <c r="B20" s="381">
        <v>91</v>
      </c>
      <c r="C20" s="381">
        <v>802</v>
      </c>
      <c r="D20" s="381">
        <v>51</v>
      </c>
      <c r="E20" s="381">
        <v>812</v>
      </c>
      <c r="F20" s="383">
        <v>0</v>
      </c>
      <c r="G20" s="383">
        <v>0</v>
      </c>
    </row>
    <row r="21" spans="1:7">
      <c r="A21" s="381" t="s">
        <v>57</v>
      </c>
      <c r="B21" s="381">
        <v>222</v>
      </c>
      <c r="C21" s="382">
        <v>1617</v>
      </c>
      <c r="D21" s="381">
        <v>179</v>
      </c>
      <c r="E21" s="382">
        <v>1749</v>
      </c>
      <c r="F21" s="383">
        <v>0</v>
      </c>
      <c r="G21" s="383">
        <v>0</v>
      </c>
    </row>
    <row r="22" spans="1:7">
      <c r="A22" s="381" t="s">
        <v>59</v>
      </c>
      <c r="B22" s="381">
        <v>69</v>
      </c>
      <c r="C22" s="381">
        <v>567</v>
      </c>
      <c r="D22" s="381">
        <v>113</v>
      </c>
      <c r="E22" s="382">
        <v>1223</v>
      </c>
      <c r="F22" s="383">
        <v>0</v>
      </c>
      <c r="G22" s="383">
        <v>0</v>
      </c>
    </row>
    <row r="23" spans="1:7">
      <c r="A23" s="381" t="s">
        <v>322</v>
      </c>
      <c r="B23" s="381">
        <v>899</v>
      </c>
      <c r="C23" s="382">
        <v>16955</v>
      </c>
      <c r="D23" s="381">
        <v>17</v>
      </c>
      <c r="E23" s="381">
        <v>531</v>
      </c>
      <c r="F23" s="383">
        <v>0</v>
      </c>
      <c r="G23" s="383">
        <v>0</v>
      </c>
    </row>
    <row r="24" spans="1:7">
      <c r="A24" s="381" t="s">
        <v>222</v>
      </c>
      <c r="B24" s="381">
        <v>3</v>
      </c>
      <c r="C24" s="381">
        <v>5</v>
      </c>
      <c r="D24" s="381">
        <v>85</v>
      </c>
      <c r="E24" s="381">
        <v>764</v>
      </c>
      <c r="F24" s="383">
        <v>0</v>
      </c>
      <c r="G24" s="383">
        <v>0</v>
      </c>
    </row>
    <row r="25" spans="1:7">
      <c r="A25" s="381" t="s">
        <v>60</v>
      </c>
      <c r="B25" s="381">
        <v>4</v>
      </c>
      <c r="C25" s="381">
        <v>58</v>
      </c>
      <c r="D25" s="381">
        <v>49</v>
      </c>
      <c r="E25" s="381">
        <v>483</v>
      </c>
      <c r="F25" s="383">
        <v>0</v>
      </c>
      <c r="G25" s="383">
        <v>0</v>
      </c>
    </row>
    <row r="26" spans="1:7">
      <c r="A26" s="381" t="s">
        <v>323</v>
      </c>
      <c r="B26" s="381">
        <v>456</v>
      </c>
      <c r="C26" s="382">
        <v>3629</v>
      </c>
      <c r="D26" s="381">
        <v>103</v>
      </c>
      <c r="E26" s="382">
        <v>4458</v>
      </c>
      <c r="F26" s="383">
        <v>0</v>
      </c>
      <c r="G26" s="383">
        <v>0</v>
      </c>
    </row>
    <row r="27" spans="1:7">
      <c r="A27" s="381" t="s">
        <v>63</v>
      </c>
      <c r="B27" s="381">
        <v>34</v>
      </c>
      <c r="C27" s="381">
        <v>296</v>
      </c>
      <c r="D27" s="383">
        <v>0</v>
      </c>
      <c r="E27" s="383">
        <v>0</v>
      </c>
      <c r="F27" s="383">
        <v>0</v>
      </c>
      <c r="G27" s="383">
        <v>0</v>
      </c>
    </row>
    <row r="28" spans="1:7">
      <c r="A28" s="381" t="s">
        <v>65</v>
      </c>
      <c r="B28" s="381">
        <v>3</v>
      </c>
      <c r="C28" s="381">
        <v>33</v>
      </c>
      <c r="D28" s="381">
        <v>21</v>
      </c>
      <c r="E28" s="381">
        <v>253</v>
      </c>
      <c r="F28" s="383">
        <v>0</v>
      </c>
      <c r="G28" s="383">
        <v>0</v>
      </c>
    </row>
    <row r="29" spans="1:7">
      <c r="A29" s="381" t="s">
        <v>70</v>
      </c>
      <c r="B29" s="381">
        <v>30</v>
      </c>
      <c r="C29" s="382">
        <v>2850</v>
      </c>
      <c r="D29" s="381">
        <v>92</v>
      </c>
      <c r="E29" s="381">
        <v>733</v>
      </c>
      <c r="F29" s="381">
        <v>2</v>
      </c>
      <c r="G29" s="381">
        <v>4</v>
      </c>
    </row>
    <row r="30" spans="1:7">
      <c r="A30" s="381" t="s">
        <v>74</v>
      </c>
      <c r="B30" s="383">
        <v>0</v>
      </c>
      <c r="C30" s="383">
        <v>0</v>
      </c>
      <c r="D30" s="383">
        <v>0</v>
      </c>
      <c r="E30" s="383">
        <v>0</v>
      </c>
      <c r="F30" s="383">
        <v>0</v>
      </c>
      <c r="G30" s="383">
        <v>0</v>
      </c>
    </row>
    <row r="31" spans="1:7">
      <c r="A31" s="381" t="s">
        <v>75</v>
      </c>
      <c r="B31" s="383">
        <v>0</v>
      </c>
      <c r="C31" s="383">
        <v>0</v>
      </c>
      <c r="D31" s="383">
        <v>0</v>
      </c>
      <c r="E31" s="383">
        <v>0</v>
      </c>
      <c r="F31" s="383">
        <v>0</v>
      </c>
      <c r="G31" s="383">
        <v>0</v>
      </c>
    </row>
    <row r="32" spans="1:7">
      <c r="A32" s="381" t="s">
        <v>76</v>
      </c>
      <c r="B32" s="381">
        <v>26</v>
      </c>
      <c r="C32" s="382">
        <v>2765</v>
      </c>
      <c r="D32" s="381">
        <v>3</v>
      </c>
      <c r="E32" s="381">
        <v>355</v>
      </c>
      <c r="F32" s="381">
        <v>203</v>
      </c>
      <c r="G32" s="382">
        <v>1530</v>
      </c>
    </row>
    <row r="33" spans="1:7">
      <c r="A33" s="381" t="s">
        <v>79</v>
      </c>
      <c r="B33" s="381">
        <v>103</v>
      </c>
      <c r="C33" s="382">
        <v>1236</v>
      </c>
      <c r="D33" s="381">
        <v>30</v>
      </c>
      <c r="E33" s="381">
        <v>232</v>
      </c>
      <c r="F33" s="381">
        <v>1</v>
      </c>
      <c r="G33" s="381">
        <v>6</v>
      </c>
    </row>
    <row r="34" spans="1:7">
      <c r="A34" s="381" t="s">
        <v>187</v>
      </c>
      <c r="B34" s="383">
        <v>0</v>
      </c>
      <c r="C34" s="383">
        <v>0</v>
      </c>
      <c r="D34" s="383">
        <v>0</v>
      </c>
      <c r="E34" s="383">
        <v>0</v>
      </c>
      <c r="F34" s="383">
        <v>0</v>
      </c>
      <c r="G34" s="383">
        <v>0</v>
      </c>
    </row>
    <row r="35" spans="1:7">
      <c r="A35" s="381" t="s">
        <v>82</v>
      </c>
      <c r="B35" s="381">
        <v>39</v>
      </c>
      <c r="C35" s="381">
        <v>853</v>
      </c>
      <c r="D35" s="381">
        <v>7</v>
      </c>
      <c r="E35" s="381">
        <v>116</v>
      </c>
      <c r="F35" s="383">
        <v>0</v>
      </c>
      <c r="G35" s="383">
        <v>0</v>
      </c>
    </row>
    <row r="36" spans="1:7">
      <c r="A36" s="381" t="s">
        <v>226</v>
      </c>
      <c r="B36" s="383">
        <v>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</row>
    <row r="37" spans="1:7">
      <c r="A37" s="381" t="s">
        <v>85</v>
      </c>
      <c r="B37" s="381">
        <v>5</v>
      </c>
      <c r="C37" s="382">
        <v>2623</v>
      </c>
      <c r="D37" s="381">
        <v>3</v>
      </c>
      <c r="E37" s="381">
        <v>172</v>
      </c>
      <c r="F37" s="383">
        <v>0</v>
      </c>
      <c r="G37" s="383">
        <v>0</v>
      </c>
    </row>
    <row r="38" spans="1:7">
      <c r="A38" s="381" t="s">
        <v>88</v>
      </c>
      <c r="B38" s="381">
        <v>77</v>
      </c>
      <c r="C38" s="382">
        <v>1546</v>
      </c>
      <c r="D38" s="381">
        <v>30</v>
      </c>
      <c r="E38" s="381">
        <v>902</v>
      </c>
      <c r="F38" s="383">
        <v>0</v>
      </c>
      <c r="G38" s="383">
        <v>0</v>
      </c>
    </row>
    <row r="39" spans="1:7">
      <c r="A39" s="381" t="s">
        <v>227</v>
      </c>
      <c r="B39" s="381">
        <v>106</v>
      </c>
      <c r="C39" s="382">
        <v>1544</v>
      </c>
      <c r="D39" s="381">
        <v>3</v>
      </c>
      <c r="E39" s="381">
        <v>55</v>
      </c>
      <c r="F39" s="383">
        <v>0</v>
      </c>
      <c r="G39" s="383">
        <v>0</v>
      </c>
    </row>
    <row r="40" spans="1:7">
      <c r="A40" s="381" t="s">
        <v>91</v>
      </c>
      <c r="B40" s="383">
        <v>0</v>
      </c>
      <c r="C40" s="383">
        <v>0</v>
      </c>
      <c r="D40" s="383">
        <v>0</v>
      </c>
      <c r="E40" s="383">
        <v>0</v>
      </c>
      <c r="F40" s="383">
        <v>0</v>
      </c>
      <c r="G40" s="383">
        <v>0</v>
      </c>
    </row>
    <row r="41" spans="1:7">
      <c r="A41" s="381" t="s">
        <v>92</v>
      </c>
      <c r="B41" s="381">
        <v>82</v>
      </c>
      <c r="C41" s="382">
        <v>2546</v>
      </c>
      <c r="D41" s="383">
        <v>0</v>
      </c>
      <c r="E41" s="383">
        <v>0</v>
      </c>
      <c r="F41" s="381">
        <v>2</v>
      </c>
      <c r="G41" s="381">
        <v>46</v>
      </c>
    </row>
    <row r="42" spans="1:7">
      <c r="A42" s="381" t="s">
        <v>189</v>
      </c>
      <c r="B42" s="381">
        <v>25</v>
      </c>
      <c r="C42" s="381">
        <v>564</v>
      </c>
      <c r="D42" s="381">
        <v>237</v>
      </c>
      <c r="E42" s="382">
        <v>5576</v>
      </c>
      <c r="F42" s="381">
        <v>67</v>
      </c>
      <c r="G42" s="381">
        <v>698</v>
      </c>
    </row>
    <row r="43" spans="1:7">
      <c r="A43" s="381" t="s">
        <v>96</v>
      </c>
      <c r="B43" s="381">
        <v>8</v>
      </c>
      <c r="C43" s="381">
        <v>146</v>
      </c>
      <c r="D43" s="381">
        <v>1</v>
      </c>
      <c r="E43" s="381">
        <v>200</v>
      </c>
      <c r="F43" s="383">
        <v>0</v>
      </c>
      <c r="G43" s="383">
        <v>0</v>
      </c>
    </row>
    <row r="44" spans="1:7">
      <c r="A44" s="381" t="s">
        <v>98</v>
      </c>
      <c r="B44" s="381">
        <v>6</v>
      </c>
      <c r="C44" s="381">
        <v>101</v>
      </c>
      <c r="D44" s="381">
        <v>4</v>
      </c>
      <c r="E44" s="381">
        <v>384</v>
      </c>
      <c r="F44" s="383">
        <v>0</v>
      </c>
      <c r="G44" s="383">
        <v>0</v>
      </c>
    </row>
    <row r="45" spans="1:7">
      <c r="A45" s="381" t="s">
        <v>99</v>
      </c>
      <c r="B45" s="381">
        <v>50</v>
      </c>
      <c r="C45" s="381">
        <v>715</v>
      </c>
      <c r="D45" s="381">
        <v>24</v>
      </c>
      <c r="E45" s="382">
        <v>1528</v>
      </c>
      <c r="F45" s="383">
        <v>0</v>
      </c>
      <c r="G45" s="383">
        <v>0</v>
      </c>
    </row>
    <row r="46" spans="1:7">
      <c r="A46" s="381" t="s">
        <v>228</v>
      </c>
      <c r="B46" s="381">
        <v>21</v>
      </c>
      <c r="C46" s="381">
        <v>701</v>
      </c>
      <c r="D46" s="381">
        <v>11</v>
      </c>
      <c r="E46" s="381">
        <v>281</v>
      </c>
      <c r="F46" s="383">
        <v>0</v>
      </c>
      <c r="G46" s="383">
        <v>0</v>
      </c>
    </row>
    <row r="47" spans="1:7">
      <c r="A47" s="381" t="s">
        <v>102</v>
      </c>
      <c r="B47" s="383">
        <v>0</v>
      </c>
      <c r="C47" s="383">
        <v>0</v>
      </c>
      <c r="D47" s="383">
        <v>0</v>
      </c>
      <c r="E47" s="383">
        <v>0</v>
      </c>
      <c r="F47" s="383">
        <v>0</v>
      </c>
      <c r="G47" s="383">
        <v>0</v>
      </c>
    </row>
    <row r="48" spans="1:7">
      <c r="A48" s="381" t="s">
        <v>104</v>
      </c>
      <c r="B48" s="381">
        <v>73</v>
      </c>
      <c r="C48" s="381">
        <v>519</v>
      </c>
      <c r="D48" s="381">
        <v>110</v>
      </c>
      <c r="E48" s="382">
        <v>1927</v>
      </c>
      <c r="F48" s="381">
        <v>17</v>
      </c>
      <c r="G48" s="381">
        <v>157</v>
      </c>
    </row>
    <row r="49" spans="1:7">
      <c r="A49" s="381" t="s">
        <v>105</v>
      </c>
      <c r="B49" s="381">
        <v>77</v>
      </c>
      <c r="C49" s="382">
        <v>3704</v>
      </c>
      <c r="D49" s="381">
        <v>16</v>
      </c>
      <c r="E49" s="382">
        <v>1114</v>
      </c>
      <c r="F49" s="383">
        <v>0</v>
      </c>
      <c r="G49" s="383">
        <v>0</v>
      </c>
    </row>
    <row r="50" spans="1:7">
      <c r="A50" s="381" t="s">
        <v>106</v>
      </c>
      <c r="B50" s="381">
        <v>144</v>
      </c>
      <c r="C50" s="382">
        <v>1028</v>
      </c>
      <c r="D50" s="383">
        <v>0</v>
      </c>
      <c r="E50" s="383">
        <v>0</v>
      </c>
      <c r="F50" s="383">
        <v>0</v>
      </c>
      <c r="G50" s="383">
        <v>0</v>
      </c>
    </row>
    <row r="51" spans="1:7">
      <c r="A51" s="381" t="s">
        <v>108</v>
      </c>
      <c r="B51" s="381">
        <v>139</v>
      </c>
      <c r="C51" s="382">
        <v>1659</v>
      </c>
      <c r="D51" s="381">
        <v>59</v>
      </c>
      <c r="E51" s="381">
        <v>520</v>
      </c>
      <c r="F51" s="381">
        <v>61</v>
      </c>
      <c r="G51" s="381">
        <v>237</v>
      </c>
    </row>
  </sheetData>
  <conditionalFormatting sqref="B5:G51">
    <cfRule type="cellIs" dxfId="11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378C-D695-44E7-96D2-0DE68D1307AE}">
  <dimension ref="A1:G51"/>
  <sheetViews>
    <sheetView topLeftCell="A10" zoomScaleNormal="100" workbookViewId="0">
      <selection activeCell="A49" sqref="A49:A51"/>
    </sheetView>
  </sheetViews>
  <sheetFormatPr defaultRowHeight="12.75"/>
  <cols>
    <col min="1" max="1" width="18.7109375" customWidth="1"/>
    <col min="2" max="2" width="11.140625" customWidth="1"/>
    <col min="3" max="3" width="13.140625" customWidth="1"/>
    <col min="4" max="4" width="11.5703125" customWidth="1"/>
    <col min="5" max="5" width="12.42578125" customWidth="1"/>
    <col min="6" max="6" width="10.5703125" customWidth="1"/>
    <col min="7" max="7" width="11.42578125" customWidth="1"/>
  </cols>
  <sheetData>
    <row r="1" spans="1:7" ht="15">
      <c r="A1" s="1" t="s">
        <v>961</v>
      </c>
      <c r="B1" s="1"/>
      <c r="C1" s="1"/>
      <c r="D1" s="1"/>
      <c r="E1" s="1"/>
      <c r="F1" s="97"/>
      <c r="G1" s="97"/>
    </row>
    <row r="2" spans="1:7" ht="14.25">
      <c r="A2" s="14" t="s">
        <v>962</v>
      </c>
      <c r="B2" s="380"/>
      <c r="C2" s="380"/>
      <c r="D2" s="380"/>
      <c r="E2" s="380"/>
      <c r="F2" s="97"/>
      <c r="G2" s="97"/>
    </row>
    <row r="3" spans="1:7" ht="15">
      <c r="A3" s="1"/>
      <c r="B3" s="97"/>
      <c r="C3" s="97"/>
      <c r="D3" s="97"/>
      <c r="E3" s="97"/>
      <c r="F3" s="97"/>
      <c r="G3" s="97"/>
    </row>
    <row r="4" spans="1:7" ht="48">
      <c r="A4" s="212"/>
      <c r="B4" s="42" t="s">
        <v>963</v>
      </c>
      <c r="C4" s="42" t="s">
        <v>964</v>
      </c>
      <c r="D4" s="42" t="s">
        <v>965</v>
      </c>
      <c r="E4" s="42" t="s">
        <v>966</v>
      </c>
      <c r="F4" s="42" t="s">
        <v>967</v>
      </c>
      <c r="G4" s="42" t="s">
        <v>968</v>
      </c>
    </row>
    <row r="5" spans="1:7">
      <c r="A5" s="381" t="s">
        <v>109</v>
      </c>
      <c r="B5" s="381">
        <v>450</v>
      </c>
      <c r="C5" s="382">
        <v>9853</v>
      </c>
      <c r="D5" s="381">
        <v>2</v>
      </c>
      <c r="E5" s="381">
        <v>4</v>
      </c>
      <c r="F5" s="381">
        <v>46</v>
      </c>
      <c r="G5" s="381">
        <v>424</v>
      </c>
    </row>
    <row r="6" spans="1:7">
      <c r="A6" s="381" t="s">
        <v>229</v>
      </c>
      <c r="B6" s="381">
        <v>406</v>
      </c>
      <c r="C6" s="382">
        <v>5400</v>
      </c>
      <c r="D6" s="381">
        <v>65</v>
      </c>
      <c r="E6" s="381">
        <v>672</v>
      </c>
      <c r="F6" s="381">
        <v>175</v>
      </c>
      <c r="G6" s="381">
        <v>557</v>
      </c>
    </row>
    <row r="7" spans="1:7">
      <c r="A7" s="381" t="s">
        <v>112</v>
      </c>
      <c r="B7" s="381">
        <v>4</v>
      </c>
      <c r="C7" s="381">
        <v>12</v>
      </c>
      <c r="D7" s="383">
        <v>0</v>
      </c>
      <c r="E7" s="383">
        <v>0</v>
      </c>
      <c r="F7" s="383">
        <v>0</v>
      </c>
      <c r="G7" s="383">
        <v>0</v>
      </c>
    </row>
    <row r="8" spans="1:7">
      <c r="A8" s="381" t="s">
        <v>324</v>
      </c>
      <c r="B8" s="381">
        <v>376</v>
      </c>
      <c r="C8" s="382">
        <v>3137</v>
      </c>
      <c r="D8" s="381">
        <v>15</v>
      </c>
      <c r="E8" s="381">
        <v>151</v>
      </c>
      <c r="F8" s="381">
        <v>66</v>
      </c>
      <c r="G8" s="381">
        <v>408</v>
      </c>
    </row>
    <row r="9" spans="1:7">
      <c r="A9" s="381" t="s">
        <v>114</v>
      </c>
      <c r="B9" s="381">
        <v>254</v>
      </c>
      <c r="C9" s="382">
        <v>1549</v>
      </c>
      <c r="D9" s="381">
        <v>7</v>
      </c>
      <c r="E9" s="381">
        <v>51</v>
      </c>
      <c r="F9" s="383">
        <v>0</v>
      </c>
      <c r="G9" s="383">
        <v>0</v>
      </c>
    </row>
    <row r="10" spans="1:7">
      <c r="A10" s="381" t="s">
        <v>116</v>
      </c>
      <c r="B10" s="383">
        <v>0</v>
      </c>
      <c r="C10" s="383">
        <v>0</v>
      </c>
      <c r="D10" s="383">
        <v>0</v>
      </c>
      <c r="E10" s="383">
        <v>0</v>
      </c>
      <c r="F10" s="383">
        <v>0</v>
      </c>
      <c r="G10" s="383">
        <v>0</v>
      </c>
    </row>
    <row r="11" spans="1:7">
      <c r="A11" s="381" t="s">
        <v>190</v>
      </c>
      <c r="B11" s="381">
        <v>86</v>
      </c>
      <c r="C11" s="382">
        <v>1033</v>
      </c>
      <c r="D11" s="381">
        <v>17</v>
      </c>
      <c r="E11" s="381">
        <v>62</v>
      </c>
      <c r="F11" s="381">
        <v>17</v>
      </c>
      <c r="G11" s="381">
        <v>125</v>
      </c>
    </row>
    <row r="12" spans="1:7">
      <c r="A12" s="381" t="s">
        <v>119</v>
      </c>
      <c r="B12" s="381">
        <v>82</v>
      </c>
      <c r="C12" s="381">
        <v>984</v>
      </c>
      <c r="D12" s="381">
        <v>11</v>
      </c>
      <c r="E12" s="381">
        <v>137</v>
      </c>
      <c r="F12" s="381">
        <v>6</v>
      </c>
      <c r="G12" s="381">
        <v>19</v>
      </c>
    </row>
    <row r="13" spans="1:7">
      <c r="A13" s="381" t="s">
        <v>332</v>
      </c>
      <c r="B13" s="383">
        <v>0</v>
      </c>
      <c r="C13" s="383">
        <v>0</v>
      </c>
      <c r="D13" s="383">
        <v>0</v>
      </c>
      <c r="E13" s="381">
        <v>2</v>
      </c>
      <c r="F13" s="381">
        <v>2</v>
      </c>
      <c r="G13" s="381">
        <v>164</v>
      </c>
    </row>
    <row r="14" spans="1:7">
      <c r="A14" s="381" t="s">
        <v>124</v>
      </c>
      <c r="B14" s="381">
        <v>491</v>
      </c>
      <c r="C14" s="382">
        <v>7959</v>
      </c>
      <c r="D14" s="381">
        <v>8</v>
      </c>
      <c r="E14" s="382">
        <v>1505</v>
      </c>
      <c r="F14" s="381">
        <v>18</v>
      </c>
      <c r="G14" s="381">
        <v>267</v>
      </c>
    </row>
    <row r="15" spans="1:7">
      <c r="A15" s="381" t="s">
        <v>125</v>
      </c>
      <c r="B15" s="381">
        <v>168</v>
      </c>
      <c r="C15" s="382">
        <v>4920</v>
      </c>
      <c r="D15" s="381">
        <v>3</v>
      </c>
      <c r="E15" s="381">
        <v>465</v>
      </c>
      <c r="F15" s="381">
        <v>36</v>
      </c>
      <c r="G15" s="381">
        <v>45</v>
      </c>
    </row>
    <row r="16" spans="1:7">
      <c r="A16" s="381" t="s">
        <v>230</v>
      </c>
      <c r="B16" s="381">
        <v>70</v>
      </c>
      <c r="C16" s="381">
        <v>963</v>
      </c>
      <c r="D16" s="383">
        <v>0</v>
      </c>
      <c r="E16" s="383">
        <v>0</v>
      </c>
      <c r="F16" s="381">
        <v>39</v>
      </c>
      <c r="G16" s="381">
        <v>151</v>
      </c>
    </row>
    <row r="17" spans="1:7">
      <c r="A17" s="381" t="s">
        <v>126</v>
      </c>
      <c r="B17" s="381">
        <v>310</v>
      </c>
      <c r="C17" s="382">
        <v>6665</v>
      </c>
      <c r="D17" s="381">
        <v>2</v>
      </c>
      <c r="E17" s="381">
        <v>25</v>
      </c>
      <c r="F17" s="381">
        <v>52</v>
      </c>
      <c r="G17" s="381">
        <v>414</v>
      </c>
    </row>
    <row r="18" spans="1:7">
      <c r="A18" s="381" t="s">
        <v>191</v>
      </c>
      <c r="B18" s="381">
        <v>18</v>
      </c>
      <c r="C18" s="381">
        <v>425</v>
      </c>
      <c r="D18" s="381">
        <v>7</v>
      </c>
      <c r="E18" s="381">
        <v>84</v>
      </c>
      <c r="F18" s="381">
        <v>32</v>
      </c>
      <c r="G18" s="381">
        <v>90</v>
      </c>
    </row>
    <row r="19" spans="1:7">
      <c r="A19" s="381" t="s">
        <v>129</v>
      </c>
      <c r="B19" s="381">
        <v>67</v>
      </c>
      <c r="C19" s="381">
        <v>583</v>
      </c>
      <c r="D19" s="383">
        <v>0</v>
      </c>
      <c r="E19" s="383">
        <v>0</v>
      </c>
      <c r="F19" s="381">
        <v>35</v>
      </c>
      <c r="G19" s="381">
        <v>350</v>
      </c>
    </row>
    <row r="20" spans="1:7">
      <c r="A20" s="381" t="s">
        <v>130</v>
      </c>
      <c r="B20" s="383">
        <v>0</v>
      </c>
      <c r="C20" s="383">
        <v>0</v>
      </c>
      <c r="D20" s="383">
        <v>0</v>
      </c>
      <c r="E20" s="383">
        <v>0</v>
      </c>
      <c r="F20" s="383">
        <v>0</v>
      </c>
      <c r="G20" s="383">
        <v>0</v>
      </c>
    </row>
    <row r="21" spans="1:7">
      <c r="A21" s="381" t="s">
        <v>131</v>
      </c>
      <c r="B21" s="381">
        <v>176</v>
      </c>
      <c r="C21" s="382">
        <v>3107</v>
      </c>
      <c r="D21" s="383">
        <v>0</v>
      </c>
      <c r="E21" s="383">
        <v>0</v>
      </c>
      <c r="F21" s="383">
        <v>0</v>
      </c>
      <c r="G21" s="383">
        <v>0</v>
      </c>
    </row>
    <row r="22" spans="1:7">
      <c r="A22" s="381" t="s">
        <v>132</v>
      </c>
      <c r="B22" s="381">
        <v>143</v>
      </c>
      <c r="C22" s="382">
        <v>2256</v>
      </c>
      <c r="D22" s="383">
        <v>0</v>
      </c>
      <c r="E22" s="383">
        <v>0</v>
      </c>
      <c r="F22" s="381">
        <v>8</v>
      </c>
      <c r="G22" s="381">
        <v>48</v>
      </c>
    </row>
    <row r="23" spans="1:7">
      <c r="A23" s="381" t="s">
        <v>134</v>
      </c>
      <c r="B23" s="383">
        <v>0</v>
      </c>
      <c r="C23" s="383">
        <v>0</v>
      </c>
      <c r="D23" s="383">
        <v>0</v>
      </c>
      <c r="E23" s="383">
        <v>0</v>
      </c>
      <c r="F23" s="381">
        <v>15</v>
      </c>
      <c r="G23" s="381">
        <v>45</v>
      </c>
    </row>
    <row r="24" spans="1:7">
      <c r="A24" s="381" t="s">
        <v>135</v>
      </c>
      <c r="B24" s="381">
        <v>95</v>
      </c>
      <c r="C24" s="383">
        <v>0</v>
      </c>
      <c r="D24" s="383">
        <v>0</v>
      </c>
      <c r="E24" s="383">
        <v>0</v>
      </c>
      <c r="F24" s="383">
        <v>0</v>
      </c>
      <c r="G24" s="383">
        <v>0</v>
      </c>
    </row>
    <row r="25" spans="1:7">
      <c r="A25" s="381" t="s">
        <v>232</v>
      </c>
      <c r="B25" s="381">
        <v>451</v>
      </c>
      <c r="C25" s="382">
        <v>5623</v>
      </c>
      <c r="D25" s="381">
        <v>79</v>
      </c>
      <c r="E25" s="381">
        <v>739</v>
      </c>
      <c r="F25" s="381">
        <v>102</v>
      </c>
      <c r="G25" s="381">
        <v>279</v>
      </c>
    </row>
    <row r="26" spans="1:7">
      <c r="A26" s="381" t="s">
        <v>233</v>
      </c>
      <c r="B26" s="383">
        <v>0</v>
      </c>
      <c r="C26" s="383">
        <v>0</v>
      </c>
      <c r="D26" s="383">
        <v>0</v>
      </c>
      <c r="E26" s="383">
        <v>0</v>
      </c>
      <c r="F26" s="381">
        <v>350</v>
      </c>
      <c r="G26" s="381">
        <v>350</v>
      </c>
    </row>
    <row r="27" spans="1:7">
      <c r="A27" s="381" t="s">
        <v>325</v>
      </c>
      <c r="B27" s="381">
        <v>506</v>
      </c>
      <c r="C27" s="382">
        <v>12735</v>
      </c>
      <c r="D27" s="381">
        <v>55</v>
      </c>
      <c r="E27" s="381">
        <v>942</v>
      </c>
      <c r="F27" s="381">
        <v>100</v>
      </c>
      <c r="G27" s="381">
        <v>470</v>
      </c>
    </row>
    <row r="28" spans="1:7">
      <c r="A28" s="381" t="s">
        <v>137</v>
      </c>
      <c r="B28" s="381">
        <v>254</v>
      </c>
      <c r="C28" s="382">
        <v>6869</v>
      </c>
      <c r="D28" s="381">
        <v>26</v>
      </c>
      <c r="E28" s="381">
        <v>585</v>
      </c>
      <c r="F28" s="381">
        <v>19</v>
      </c>
      <c r="G28" s="381">
        <v>165</v>
      </c>
    </row>
    <row r="29" spans="1:7">
      <c r="A29" s="381" t="s">
        <v>138</v>
      </c>
      <c r="B29" s="381">
        <v>299</v>
      </c>
      <c r="C29" s="382">
        <v>5607</v>
      </c>
      <c r="D29" s="381">
        <v>5</v>
      </c>
      <c r="E29" s="381">
        <v>126</v>
      </c>
      <c r="F29" s="381">
        <v>20</v>
      </c>
      <c r="G29" s="381">
        <v>191</v>
      </c>
    </row>
    <row r="30" spans="1:7">
      <c r="A30" s="381" t="s">
        <v>139</v>
      </c>
      <c r="B30" s="381">
        <v>257</v>
      </c>
      <c r="C30" s="382">
        <v>3920</v>
      </c>
      <c r="D30" s="381">
        <v>22</v>
      </c>
      <c r="E30" s="381">
        <v>221</v>
      </c>
      <c r="F30" s="381">
        <v>42</v>
      </c>
      <c r="G30" s="381">
        <v>152</v>
      </c>
    </row>
    <row r="31" spans="1:7">
      <c r="A31" s="381" t="s">
        <v>140</v>
      </c>
      <c r="B31" s="381">
        <v>286</v>
      </c>
      <c r="C31" s="382">
        <v>3656</v>
      </c>
      <c r="D31" s="381">
        <v>5</v>
      </c>
      <c r="E31" s="381">
        <v>126</v>
      </c>
      <c r="F31" s="381">
        <v>11</v>
      </c>
      <c r="G31" s="381">
        <v>25</v>
      </c>
    </row>
    <row r="32" spans="1:7">
      <c r="A32" s="381" t="s">
        <v>142</v>
      </c>
      <c r="B32" s="381">
        <v>44</v>
      </c>
      <c r="C32" s="381">
        <v>680</v>
      </c>
      <c r="D32" s="381">
        <v>1</v>
      </c>
      <c r="E32" s="381">
        <v>9</v>
      </c>
      <c r="F32" s="381">
        <v>44</v>
      </c>
      <c r="G32" s="381">
        <v>305</v>
      </c>
    </row>
    <row r="33" spans="1:7">
      <c r="A33" s="381" t="s">
        <v>144</v>
      </c>
      <c r="B33" s="381">
        <v>108</v>
      </c>
      <c r="C33" s="382">
        <v>1243</v>
      </c>
      <c r="D33" s="381">
        <v>5</v>
      </c>
      <c r="E33" s="381">
        <v>5</v>
      </c>
      <c r="F33" s="381">
        <v>15</v>
      </c>
      <c r="G33" s="381">
        <v>89</v>
      </c>
    </row>
    <row r="34" spans="1:7">
      <c r="A34" s="381" t="s">
        <v>145</v>
      </c>
      <c r="B34" s="381">
        <v>702</v>
      </c>
      <c r="C34" s="382">
        <v>12660</v>
      </c>
      <c r="D34" s="381">
        <v>10</v>
      </c>
      <c r="E34" s="381">
        <v>436</v>
      </c>
      <c r="F34" s="381">
        <v>40</v>
      </c>
      <c r="G34" s="381">
        <v>759</v>
      </c>
    </row>
    <row r="35" spans="1:7">
      <c r="A35" s="381" t="s">
        <v>326</v>
      </c>
      <c r="B35" s="381">
        <v>187</v>
      </c>
      <c r="C35" s="382">
        <v>4843</v>
      </c>
      <c r="D35" s="381">
        <v>37</v>
      </c>
      <c r="E35" s="382">
        <v>1406</v>
      </c>
      <c r="F35" s="381">
        <v>57</v>
      </c>
      <c r="G35" s="381">
        <v>545</v>
      </c>
    </row>
    <row r="36" spans="1:7">
      <c r="A36" s="381" t="s">
        <v>150</v>
      </c>
      <c r="B36" s="381">
        <v>19</v>
      </c>
      <c r="C36" s="381">
        <v>73</v>
      </c>
      <c r="D36" s="383">
        <v>0</v>
      </c>
      <c r="E36" s="383">
        <v>0</v>
      </c>
      <c r="F36" s="383">
        <v>0</v>
      </c>
      <c r="G36" s="383">
        <v>0</v>
      </c>
    </row>
    <row r="37" spans="1:7">
      <c r="A37" s="381" t="s">
        <v>236</v>
      </c>
      <c r="B37" s="381">
        <v>247</v>
      </c>
      <c r="C37" s="382">
        <v>1837</v>
      </c>
      <c r="D37" s="383">
        <v>0</v>
      </c>
      <c r="E37" s="383">
        <v>0</v>
      </c>
      <c r="F37" s="381">
        <v>21</v>
      </c>
      <c r="G37" s="381">
        <v>16</v>
      </c>
    </row>
    <row r="38" spans="1:7">
      <c r="A38" s="381" t="s">
        <v>153</v>
      </c>
      <c r="B38" s="381">
        <v>71</v>
      </c>
      <c r="C38" s="382">
        <v>2506</v>
      </c>
      <c r="D38" s="381">
        <v>1</v>
      </c>
      <c r="E38" s="383">
        <v>0</v>
      </c>
      <c r="F38" s="381">
        <v>6</v>
      </c>
      <c r="G38" s="381">
        <v>13</v>
      </c>
    </row>
    <row r="39" spans="1:7">
      <c r="A39" s="381" t="s">
        <v>160</v>
      </c>
      <c r="B39" s="381">
        <v>136</v>
      </c>
      <c r="C39" s="382">
        <v>3654</v>
      </c>
      <c r="D39" s="381">
        <v>1</v>
      </c>
      <c r="E39" s="381">
        <v>6</v>
      </c>
      <c r="F39" s="381">
        <v>32</v>
      </c>
      <c r="G39" s="381">
        <v>225</v>
      </c>
    </row>
    <row r="40" spans="1:7">
      <c r="A40" s="381" t="s">
        <v>162</v>
      </c>
      <c r="B40" s="381">
        <v>60</v>
      </c>
      <c r="C40" s="381">
        <v>545</v>
      </c>
      <c r="D40" s="381">
        <v>1</v>
      </c>
      <c r="E40" s="381">
        <v>88</v>
      </c>
      <c r="F40" s="381">
        <v>1</v>
      </c>
      <c r="G40" s="381">
        <v>19</v>
      </c>
    </row>
    <row r="41" spans="1:7">
      <c r="A41" s="381" t="s">
        <v>237</v>
      </c>
      <c r="B41" s="383">
        <v>0</v>
      </c>
      <c r="C41" s="383">
        <v>0</v>
      </c>
      <c r="D41" s="383">
        <v>0</v>
      </c>
      <c r="E41" s="383">
        <v>0</v>
      </c>
      <c r="F41" s="383">
        <v>0</v>
      </c>
      <c r="G41" s="383">
        <v>0</v>
      </c>
    </row>
    <row r="42" spans="1:7">
      <c r="A42" s="381" t="s">
        <v>163</v>
      </c>
      <c r="B42" s="381">
        <v>382</v>
      </c>
      <c r="C42" s="382">
        <v>3737</v>
      </c>
      <c r="D42" s="381">
        <v>7</v>
      </c>
      <c r="E42" s="381">
        <v>58</v>
      </c>
      <c r="F42" s="381">
        <v>103</v>
      </c>
      <c r="G42" s="382">
        <v>1183</v>
      </c>
    </row>
    <row r="43" spans="1:7">
      <c r="A43" s="381" t="s">
        <v>164</v>
      </c>
      <c r="B43" s="381">
        <v>123</v>
      </c>
      <c r="C43" s="382">
        <v>2640</v>
      </c>
      <c r="D43" s="381">
        <v>9</v>
      </c>
      <c r="E43" s="381">
        <v>58</v>
      </c>
      <c r="F43" s="383">
        <v>0</v>
      </c>
      <c r="G43" s="383">
        <v>0</v>
      </c>
    </row>
    <row r="44" spans="1:7">
      <c r="A44" s="381" t="s">
        <v>192</v>
      </c>
      <c r="B44" s="381">
        <v>119</v>
      </c>
      <c r="C44" s="382">
        <v>5318</v>
      </c>
      <c r="D44" s="381">
        <v>2</v>
      </c>
      <c r="E44" s="381">
        <v>15</v>
      </c>
      <c r="F44" s="381">
        <v>2</v>
      </c>
      <c r="G44" s="381">
        <v>7</v>
      </c>
    </row>
    <row r="45" spans="1:7">
      <c r="A45" s="381" t="s">
        <v>166</v>
      </c>
      <c r="B45" s="381">
        <v>355</v>
      </c>
      <c r="C45" s="382">
        <v>8369</v>
      </c>
      <c r="D45" s="381">
        <v>49</v>
      </c>
      <c r="E45" s="381">
        <v>342</v>
      </c>
      <c r="F45" s="381">
        <v>37</v>
      </c>
      <c r="G45" s="381">
        <v>94</v>
      </c>
    </row>
    <row r="46" spans="1:7">
      <c r="A46" s="381" t="s">
        <v>167</v>
      </c>
      <c r="B46" s="381">
        <v>34</v>
      </c>
      <c r="C46" s="382">
        <v>4921</v>
      </c>
      <c r="D46" s="381">
        <v>5</v>
      </c>
      <c r="E46" s="381">
        <v>90</v>
      </c>
      <c r="F46" s="381">
        <v>57</v>
      </c>
      <c r="G46" s="381">
        <v>212</v>
      </c>
    </row>
    <row r="47" spans="1:7">
      <c r="A47" s="381" t="s">
        <v>193</v>
      </c>
      <c r="B47" s="383">
        <v>0</v>
      </c>
      <c r="C47" s="383">
        <v>0</v>
      </c>
      <c r="D47" s="381">
        <v>31</v>
      </c>
      <c r="E47" s="381">
        <v>72</v>
      </c>
      <c r="F47" s="383">
        <v>0</v>
      </c>
      <c r="G47" s="383">
        <v>0</v>
      </c>
    </row>
    <row r="48" spans="1:7">
      <c r="A48" s="381"/>
      <c r="B48" s="381"/>
      <c r="C48" s="381"/>
      <c r="D48" s="381"/>
      <c r="E48" s="381"/>
      <c r="F48" s="381"/>
      <c r="G48" s="381"/>
    </row>
    <row r="49" spans="1:7">
      <c r="A49" s="17" t="s">
        <v>11</v>
      </c>
      <c r="B49" s="384">
        <f>MEDIAN(B5:B47,'Lib Program Types A-L'!B5:B51)</f>
        <v>129.5</v>
      </c>
      <c r="C49" s="384">
        <f>MEDIAN(C5:C47,'Lib Program Types A-L'!C5:C51)</f>
        <v>2548</v>
      </c>
      <c r="D49" s="384">
        <f>MEDIAN(D5:D47,'Lib Program Types A-L'!D5:D51)</f>
        <v>3</v>
      </c>
      <c r="E49" s="384">
        <f>MEDIAN(E5:E47,'Lib Program Types A-L'!E5:E51)</f>
        <v>54.5</v>
      </c>
      <c r="F49" s="384">
        <f>MEDIAN(F5:F47,'Lib Program Types A-L'!F5:F51)</f>
        <v>15.5</v>
      </c>
      <c r="G49" s="384">
        <f>MEDIAN(G5:G47,'Lib Program Types A-L'!G5:G51)</f>
        <v>86</v>
      </c>
    </row>
    <row r="50" spans="1:7">
      <c r="A50" s="17" t="s">
        <v>10</v>
      </c>
      <c r="B50" s="384">
        <f>AVERAGE(B5:B47,'Lib Program Types A-L'!B5:B51)</f>
        <v>205.34444444444443</v>
      </c>
      <c r="C50" s="384">
        <f>AVERAGE(C5:C47,'Lib Program Types A-L'!C5:C51)</f>
        <v>3667.4777777777776</v>
      </c>
      <c r="D50" s="384">
        <f>AVERAGE(D5:D47,'Lib Program Types A-L'!D5:D51)</f>
        <v>12.7</v>
      </c>
      <c r="E50" s="384">
        <f>AVERAGE(E5:E47,'Lib Program Types A-L'!E5:E51)</f>
        <v>243.26666666666668</v>
      </c>
      <c r="F50" s="384">
        <f>AVERAGE(F5:F47,'Lib Program Types A-L'!F5:F51)</f>
        <v>34.1</v>
      </c>
      <c r="G50" s="384">
        <f>AVERAGE(G5:G47,'Lib Program Types A-L'!G5:G51)</f>
        <v>284.63333333333333</v>
      </c>
    </row>
    <row r="51" spans="1:7">
      <c r="A51" s="17" t="s">
        <v>239</v>
      </c>
      <c r="B51" s="384">
        <f>SUM(B5:B47,'Lib Program Types A-L'!B5:B51)</f>
        <v>18481</v>
      </c>
      <c r="C51" s="384">
        <f>SUM(C5:C47,'Lib Program Types A-L'!C5:C51)</f>
        <v>330073</v>
      </c>
      <c r="D51" s="384">
        <f>SUM(D5:D47,'Lib Program Types A-L'!D5:D51)</f>
        <v>1143</v>
      </c>
      <c r="E51" s="384">
        <f>SUM(E5:E47,'Lib Program Types A-L'!E5:E51)</f>
        <v>21894</v>
      </c>
      <c r="F51" s="384">
        <f>SUM(F5:F47,'Lib Program Types A-L'!F5:F51)</f>
        <v>3069</v>
      </c>
      <c r="G51" s="384">
        <f>SUM(G5:G47,'Lib Program Types A-L'!G5:G51)</f>
        <v>25617</v>
      </c>
    </row>
  </sheetData>
  <conditionalFormatting sqref="B5:G51">
    <cfRule type="cellIs" dxfId="10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AABF-E59A-4859-813B-977575756E18}">
  <dimension ref="A1:G51"/>
  <sheetViews>
    <sheetView topLeftCell="A17" zoomScaleNormal="100" workbookViewId="0">
      <selection activeCell="B5" sqref="B5:G47"/>
    </sheetView>
  </sheetViews>
  <sheetFormatPr defaultRowHeight="12.75"/>
  <cols>
    <col min="1" max="1" width="17.85546875" customWidth="1"/>
    <col min="2" max="2" width="12.5703125" customWidth="1"/>
    <col min="3" max="3" width="13" customWidth="1"/>
    <col min="4" max="4" width="10.7109375" customWidth="1"/>
    <col min="5" max="5" width="11.7109375" customWidth="1"/>
    <col min="6" max="6" width="11.42578125" customWidth="1"/>
    <col min="7" max="7" width="11" customWidth="1"/>
  </cols>
  <sheetData>
    <row r="1" spans="1:7" ht="15">
      <c r="A1" s="1" t="s">
        <v>961</v>
      </c>
      <c r="B1" s="1"/>
      <c r="C1" s="1"/>
      <c r="D1" s="1"/>
      <c r="E1" s="1"/>
      <c r="F1" s="1"/>
      <c r="G1" s="1"/>
    </row>
    <row r="2" spans="1:7" ht="15">
      <c r="A2" s="14" t="s">
        <v>962</v>
      </c>
      <c r="B2" s="380"/>
      <c r="C2" s="380"/>
      <c r="D2" s="380"/>
      <c r="E2" s="380"/>
      <c r="F2" s="183"/>
      <c r="G2" s="183"/>
    </row>
    <row r="3" spans="1:7" ht="15">
      <c r="A3" s="1"/>
      <c r="B3" s="97"/>
      <c r="C3" s="97"/>
      <c r="D3" s="97"/>
      <c r="E3" s="97"/>
      <c r="F3" s="183"/>
      <c r="G3" s="183"/>
    </row>
    <row r="4" spans="1:7" ht="60">
      <c r="A4" s="212"/>
      <c r="B4" s="42" t="s">
        <v>969</v>
      </c>
      <c r="C4" s="42" t="s">
        <v>970</v>
      </c>
      <c r="D4" s="42" t="s">
        <v>971</v>
      </c>
      <c r="E4" s="42" t="s">
        <v>972</v>
      </c>
      <c r="F4" s="42" t="s">
        <v>973</v>
      </c>
      <c r="G4" s="42" t="s">
        <v>974</v>
      </c>
    </row>
    <row r="5" spans="1:7">
      <c r="A5" s="381" t="s">
        <v>109</v>
      </c>
      <c r="B5" s="381">
        <v>64</v>
      </c>
      <c r="C5" s="381">
        <v>507</v>
      </c>
      <c r="D5" s="381">
        <v>2</v>
      </c>
      <c r="E5" s="381">
        <v>30</v>
      </c>
      <c r="F5" s="383">
        <v>0</v>
      </c>
      <c r="G5" s="383">
        <v>0</v>
      </c>
    </row>
    <row r="6" spans="1:7">
      <c r="A6" s="381" t="s">
        <v>229</v>
      </c>
      <c r="B6" s="381">
        <v>291</v>
      </c>
      <c r="C6" s="382">
        <v>2333</v>
      </c>
      <c r="D6" s="381">
        <v>28</v>
      </c>
      <c r="E6" s="381">
        <v>251</v>
      </c>
      <c r="F6" s="381">
        <v>3</v>
      </c>
      <c r="G6" s="381">
        <v>29</v>
      </c>
    </row>
    <row r="7" spans="1:7">
      <c r="A7" s="381" t="s">
        <v>112</v>
      </c>
      <c r="B7" s="383">
        <v>0</v>
      </c>
      <c r="C7" s="383">
        <v>0</v>
      </c>
      <c r="D7" s="383">
        <v>0</v>
      </c>
      <c r="E7" s="383">
        <v>0</v>
      </c>
      <c r="F7" s="383">
        <v>0</v>
      </c>
      <c r="G7" s="383">
        <v>0</v>
      </c>
    </row>
    <row r="8" spans="1:7">
      <c r="A8" s="381" t="s">
        <v>324</v>
      </c>
      <c r="B8" s="381">
        <v>278</v>
      </c>
      <c r="C8" s="382">
        <v>2030</v>
      </c>
      <c r="D8" s="381">
        <v>38</v>
      </c>
      <c r="E8" s="381">
        <v>238</v>
      </c>
      <c r="F8" s="383">
        <v>0</v>
      </c>
      <c r="G8" s="383">
        <v>0</v>
      </c>
    </row>
    <row r="9" spans="1:7">
      <c r="A9" s="381" t="s">
        <v>114</v>
      </c>
      <c r="B9" s="381">
        <v>44</v>
      </c>
      <c r="C9" s="381">
        <v>245</v>
      </c>
      <c r="D9" s="381">
        <v>7</v>
      </c>
      <c r="E9" s="381">
        <v>75</v>
      </c>
      <c r="F9" s="383">
        <v>0</v>
      </c>
      <c r="G9" s="383">
        <v>0</v>
      </c>
    </row>
    <row r="10" spans="1:7">
      <c r="A10" s="381" t="s">
        <v>116</v>
      </c>
      <c r="B10" s="383">
        <v>0</v>
      </c>
      <c r="C10" s="383">
        <v>0</v>
      </c>
      <c r="D10" s="383">
        <v>0</v>
      </c>
      <c r="E10" s="383">
        <v>0</v>
      </c>
      <c r="F10" s="383">
        <v>0</v>
      </c>
      <c r="G10" s="383">
        <v>0</v>
      </c>
    </row>
    <row r="11" spans="1:7">
      <c r="A11" s="381" t="s">
        <v>190</v>
      </c>
      <c r="B11" s="383">
        <v>0</v>
      </c>
      <c r="C11" s="383">
        <v>0</v>
      </c>
      <c r="D11" s="381">
        <v>6</v>
      </c>
      <c r="E11" s="381">
        <v>140</v>
      </c>
      <c r="F11" s="381">
        <v>1</v>
      </c>
      <c r="G11" s="381">
        <v>1</v>
      </c>
    </row>
    <row r="12" spans="1:7">
      <c r="A12" s="381" t="s">
        <v>119</v>
      </c>
      <c r="B12" s="381">
        <v>19</v>
      </c>
      <c r="C12" s="381">
        <v>145</v>
      </c>
      <c r="D12" s="381">
        <v>14</v>
      </c>
      <c r="E12" s="381">
        <v>100</v>
      </c>
      <c r="F12" s="383">
        <v>0</v>
      </c>
      <c r="G12" s="383">
        <v>0</v>
      </c>
    </row>
    <row r="13" spans="1:7">
      <c r="A13" s="381" t="s">
        <v>332</v>
      </c>
      <c r="B13" s="383">
        <v>0</v>
      </c>
      <c r="C13" s="383">
        <v>0</v>
      </c>
      <c r="D13" s="383">
        <v>0</v>
      </c>
      <c r="E13" s="383">
        <v>0</v>
      </c>
      <c r="F13" s="383">
        <v>0</v>
      </c>
      <c r="G13" s="383">
        <v>0</v>
      </c>
    </row>
    <row r="14" spans="1:7">
      <c r="A14" s="381" t="s">
        <v>124</v>
      </c>
      <c r="B14" s="381">
        <v>55</v>
      </c>
      <c r="C14" s="381">
        <v>824</v>
      </c>
      <c r="D14" s="381">
        <v>84</v>
      </c>
      <c r="E14" s="382">
        <v>1973</v>
      </c>
      <c r="F14" s="381">
        <v>11</v>
      </c>
      <c r="G14" s="382">
        <v>1030</v>
      </c>
    </row>
    <row r="15" spans="1:7">
      <c r="A15" s="381" t="s">
        <v>125</v>
      </c>
      <c r="B15" s="381">
        <v>171</v>
      </c>
      <c r="C15" s="382">
        <v>2153</v>
      </c>
      <c r="D15" s="381">
        <v>46</v>
      </c>
      <c r="E15" s="381">
        <v>944</v>
      </c>
      <c r="F15" s="383">
        <v>0</v>
      </c>
      <c r="G15" s="383">
        <v>0</v>
      </c>
    </row>
    <row r="16" spans="1:7">
      <c r="A16" s="381" t="s">
        <v>230</v>
      </c>
      <c r="B16" s="381">
        <v>63</v>
      </c>
      <c r="C16" s="381">
        <v>770</v>
      </c>
      <c r="D16" s="381">
        <v>38</v>
      </c>
      <c r="E16" s="381">
        <v>909</v>
      </c>
      <c r="F16" s="381">
        <v>5</v>
      </c>
      <c r="G16" s="381">
        <v>28</v>
      </c>
    </row>
    <row r="17" spans="1:7">
      <c r="A17" s="381" t="s">
        <v>126</v>
      </c>
      <c r="B17" s="381">
        <v>40</v>
      </c>
      <c r="C17" s="382">
        <v>1305</v>
      </c>
      <c r="D17" s="381">
        <v>12</v>
      </c>
      <c r="E17" s="381">
        <v>812</v>
      </c>
      <c r="F17" s="383">
        <v>0</v>
      </c>
      <c r="G17" s="383">
        <v>0</v>
      </c>
    </row>
    <row r="18" spans="1:7">
      <c r="A18" s="381" t="s">
        <v>191</v>
      </c>
      <c r="B18" s="381">
        <v>17</v>
      </c>
      <c r="C18" s="381">
        <v>337</v>
      </c>
      <c r="D18" s="383">
        <v>0</v>
      </c>
      <c r="E18" s="383">
        <v>0</v>
      </c>
      <c r="F18" s="383">
        <v>0</v>
      </c>
      <c r="G18" s="383">
        <v>0</v>
      </c>
    </row>
    <row r="19" spans="1:7">
      <c r="A19" s="381" t="s">
        <v>129</v>
      </c>
      <c r="B19" s="383">
        <v>0</v>
      </c>
      <c r="C19" s="383">
        <v>0</v>
      </c>
      <c r="D19" s="381">
        <v>231</v>
      </c>
      <c r="E19" s="381">
        <v>703</v>
      </c>
      <c r="F19" s="383">
        <v>0</v>
      </c>
      <c r="G19" s="383">
        <v>0</v>
      </c>
    </row>
    <row r="20" spans="1:7">
      <c r="A20" s="381" t="s">
        <v>130</v>
      </c>
      <c r="B20" s="383">
        <v>0</v>
      </c>
      <c r="C20" s="383">
        <v>0</v>
      </c>
      <c r="D20" s="383">
        <v>0</v>
      </c>
      <c r="E20" s="383">
        <v>0</v>
      </c>
      <c r="F20" s="383">
        <v>0</v>
      </c>
      <c r="G20" s="383">
        <v>0</v>
      </c>
    </row>
    <row r="21" spans="1:7">
      <c r="A21" s="381" t="s">
        <v>131</v>
      </c>
      <c r="B21" s="381">
        <v>91</v>
      </c>
      <c r="C21" s="382">
        <v>1458</v>
      </c>
      <c r="D21" s="383">
        <v>0</v>
      </c>
      <c r="E21" s="383">
        <v>0</v>
      </c>
      <c r="F21" s="383">
        <v>0</v>
      </c>
      <c r="G21" s="383">
        <v>0</v>
      </c>
    </row>
    <row r="22" spans="1:7">
      <c r="A22" s="381" t="s">
        <v>132</v>
      </c>
      <c r="B22" s="381">
        <v>23</v>
      </c>
      <c r="C22" s="381">
        <v>254</v>
      </c>
      <c r="D22" s="381">
        <v>13</v>
      </c>
      <c r="E22" s="381">
        <v>140</v>
      </c>
      <c r="F22" s="383">
        <v>0</v>
      </c>
      <c r="G22" s="383">
        <v>0</v>
      </c>
    </row>
    <row r="23" spans="1:7">
      <c r="A23" s="381" t="s">
        <v>134</v>
      </c>
      <c r="B23" s="383">
        <v>0</v>
      </c>
      <c r="C23" s="383">
        <v>0</v>
      </c>
      <c r="D23" s="383">
        <v>0</v>
      </c>
      <c r="E23" s="383">
        <v>0</v>
      </c>
      <c r="F23" s="383">
        <v>0</v>
      </c>
      <c r="G23" s="383">
        <v>0</v>
      </c>
    </row>
    <row r="24" spans="1:7">
      <c r="A24" s="381" t="s">
        <v>135</v>
      </c>
      <c r="B24" s="383">
        <v>0</v>
      </c>
      <c r="C24" s="383">
        <v>0</v>
      </c>
      <c r="D24" s="383">
        <v>0</v>
      </c>
      <c r="E24" s="383">
        <v>0</v>
      </c>
      <c r="F24" s="383">
        <v>0</v>
      </c>
      <c r="G24" s="383">
        <v>0</v>
      </c>
    </row>
    <row r="25" spans="1:7">
      <c r="A25" s="381" t="s">
        <v>232</v>
      </c>
      <c r="B25" s="381">
        <v>587</v>
      </c>
      <c r="C25" s="382">
        <v>7072</v>
      </c>
      <c r="D25" s="381">
        <v>184</v>
      </c>
      <c r="E25" s="381">
        <v>722</v>
      </c>
      <c r="F25" s="383">
        <v>0</v>
      </c>
      <c r="G25" s="383">
        <v>0</v>
      </c>
    </row>
    <row r="26" spans="1:7">
      <c r="A26" s="381" t="s">
        <v>233</v>
      </c>
      <c r="B26" s="383">
        <v>0</v>
      </c>
      <c r="C26" s="383">
        <v>0</v>
      </c>
      <c r="D26" s="383">
        <v>0</v>
      </c>
      <c r="E26" s="383">
        <v>0</v>
      </c>
      <c r="F26" s="383">
        <v>0</v>
      </c>
      <c r="G26" s="383">
        <v>0</v>
      </c>
    </row>
    <row r="27" spans="1:7">
      <c r="A27" s="381" t="s">
        <v>325</v>
      </c>
      <c r="B27" s="381">
        <v>414</v>
      </c>
      <c r="C27" s="382">
        <v>4532</v>
      </c>
      <c r="D27" s="381">
        <v>97</v>
      </c>
      <c r="E27" s="382">
        <v>1605</v>
      </c>
      <c r="F27" s="381">
        <v>3</v>
      </c>
      <c r="G27" s="381">
        <v>23</v>
      </c>
    </row>
    <row r="28" spans="1:7">
      <c r="A28" s="381" t="s">
        <v>137</v>
      </c>
      <c r="B28" s="381">
        <v>14</v>
      </c>
      <c r="C28" s="381">
        <v>360</v>
      </c>
      <c r="D28" s="381">
        <v>136</v>
      </c>
      <c r="E28" s="382">
        <v>4198</v>
      </c>
      <c r="F28" s="381">
        <v>6</v>
      </c>
      <c r="G28" s="381">
        <v>81</v>
      </c>
    </row>
    <row r="29" spans="1:7">
      <c r="A29" s="381" t="s">
        <v>138</v>
      </c>
      <c r="B29" s="381">
        <v>5</v>
      </c>
      <c r="C29" s="381">
        <v>59</v>
      </c>
      <c r="D29" s="381">
        <v>189</v>
      </c>
      <c r="E29" s="382">
        <v>4009</v>
      </c>
      <c r="F29" s="383">
        <v>0</v>
      </c>
      <c r="G29" s="383">
        <v>0</v>
      </c>
    </row>
    <row r="30" spans="1:7">
      <c r="A30" s="381" t="s">
        <v>139</v>
      </c>
      <c r="B30" s="381">
        <v>39</v>
      </c>
      <c r="C30" s="381">
        <v>334</v>
      </c>
      <c r="D30" s="381">
        <v>10</v>
      </c>
      <c r="E30" s="381">
        <v>118</v>
      </c>
      <c r="F30" s="383">
        <v>0</v>
      </c>
      <c r="G30" s="383">
        <v>0</v>
      </c>
    </row>
    <row r="31" spans="1:7">
      <c r="A31" s="381" t="s">
        <v>140</v>
      </c>
      <c r="B31" s="381">
        <v>34</v>
      </c>
      <c r="C31" s="381">
        <v>294</v>
      </c>
      <c r="D31" s="381">
        <v>113</v>
      </c>
      <c r="E31" s="381">
        <v>894</v>
      </c>
      <c r="F31" s="383">
        <v>0</v>
      </c>
      <c r="G31" s="383">
        <v>0</v>
      </c>
    </row>
    <row r="32" spans="1:7">
      <c r="A32" s="381" t="s">
        <v>142</v>
      </c>
      <c r="B32" s="381">
        <v>24</v>
      </c>
      <c r="C32" s="381">
        <v>288</v>
      </c>
      <c r="D32" s="381">
        <v>1</v>
      </c>
      <c r="E32" s="381">
        <v>50</v>
      </c>
      <c r="F32" s="383">
        <v>0</v>
      </c>
      <c r="G32" s="383">
        <v>0</v>
      </c>
    </row>
    <row r="33" spans="1:7">
      <c r="A33" s="381" t="s">
        <v>144</v>
      </c>
      <c r="B33" s="381">
        <v>4</v>
      </c>
      <c r="C33" s="381">
        <v>56</v>
      </c>
      <c r="D33" s="383">
        <v>0</v>
      </c>
      <c r="E33" s="383">
        <v>0</v>
      </c>
      <c r="F33" s="383">
        <v>0</v>
      </c>
      <c r="G33" s="383">
        <v>0</v>
      </c>
    </row>
    <row r="34" spans="1:7">
      <c r="A34" s="381" t="s">
        <v>145</v>
      </c>
      <c r="B34" s="381">
        <v>16</v>
      </c>
      <c r="C34" s="381">
        <v>247</v>
      </c>
      <c r="D34" s="381">
        <v>177</v>
      </c>
      <c r="E34" s="382">
        <v>2804</v>
      </c>
      <c r="F34" s="381">
        <v>16</v>
      </c>
      <c r="G34" s="382">
        <v>1873</v>
      </c>
    </row>
    <row r="35" spans="1:7">
      <c r="A35" s="381" t="s">
        <v>326</v>
      </c>
      <c r="B35" s="381">
        <v>82</v>
      </c>
      <c r="C35" s="381">
        <v>565</v>
      </c>
      <c r="D35" s="381">
        <v>22</v>
      </c>
      <c r="E35" s="381">
        <v>351</v>
      </c>
      <c r="F35" s="383">
        <v>0</v>
      </c>
      <c r="G35" s="383">
        <v>0</v>
      </c>
    </row>
    <row r="36" spans="1:7">
      <c r="A36" s="381" t="s">
        <v>150</v>
      </c>
      <c r="B36" s="383">
        <v>0</v>
      </c>
      <c r="C36" s="383">
        <v>0</v>
      </c>
      <c r="D36" s="383">
        <v>0</v>
      </c>
      <c r="E36" s="383">
        <v>0</v>
      </c>
      <c r="F36" s="383">
        <v>0</v>
      </c>
      <c r="G36" s="383">
        <v>0</v>
      </c>
    </row>
    <row r="37" spans="1:7">
      <c r="A37" s="381" t="s">
        <v>236</v>
      </c>
      <c r="B37" s="381">
        <v>6</v>
      </c>
      <c r="C37" s="381">
        <v>22</v>
      </c>
      <c r="D37" s="381">
        <v>42</v>
      </c>
      <c r="E37" s="381">
        <v>283</v>
      </c>
      <c r="F37" s="381">
        <v>1</v>
      </c>
      <c r="G37" s="381">
        <v>188</v>
      </c>
    </row>
    <row r="38" spans="1:7">
      <c r="A38" s="381" t="s">
        <v>153</v>
      </c>
      <c r="B38" s="381">
        <v>120</v>
      </c>
      <c r="C38" s="382">
        <v>5646</v>
      </c>
      <c r="D38" s="381">
        <v>2</v>
      </c>
      <c r="E38" s="381">
        <v>52</v>
      </c>
      <c r="F38" s="381">
        <v>2</v>
      </c>
      <c r="G38" s="381">
        <v>24</v>
      </c>
    </row>
    <row r="39" spans="1:7">
      <c r="A39" s="381" t="s">
        <v>160</v>
      </c>
      <c r="B39" s="381">
        <v>180</v>
      </c>
      <c r="C39" s="382">
        <v>4007</v>
      </c>
      <c r="D39" s="381">
        <v>37</v>
      </c>
      <c r="E39" s="381">
        <v>550</v>
      </c>
      <c r="F39" s="383">
        <v>0</v>
      </c>
      <c r="G39" s="383">
        <v>0</v>
      </c>
    </row>
    <row r="40" spans="1:7">
      <c r="A40" s="381" t="s">
        <v>162</v>
      </c>
      <c r="B40" s="381">
        <v>3</v>
      </c>
      <c r="C40" s="381">
        <v>71</v>
      </c>
      <c r="D40" s="383">
        <v>0</v>
      </c>
      <c r="E40" s="383">
        <v>0</v>
      </c>
      <c r="F40" s="383">
        <v>0</v>
      </c>
      <c r="G40" s="383">
        <v>0</v>
      </c>
    </row>
    <row r="41" spans="1:7">
      <c r="A41" s="381" t="s">
        <v>237</v>
      </c>
      <c r="B41" s="383">
        <v>0</v>
      </c>
      <c r="C41" s="383">
        <v>0</v>
      </c>
      <c r="D41" s="383">
        <v>0</v>
      </c>
      <c r="E41" s="383">
        <v>0</v>
      </c>
      <c r="F41" s="383">
        <v>0</v>
      </c>
      <c r="G41" s="383">
        <v>0</v>
      </c>
    </row>
    <row r="42" spans="1:7">
      <c r="A42" s="381" t="s">
        <v>163</v>
      </c>
      <c r="B42" s="381">
        <v>123</v>
      </c>
      <c r="C42" s="381">
        <v>787</v>
      </c>
      <c r="D42" s="381">
        <v>43</v>
      </c>
      <c r="E42" s="381">
        <v>315</v>
      </c>
      <c r="F42" s="383">
        <v>0</v>
      </c>
      <c r="G42" s="383">
        <v>0</v>
      </c>
    </row>
    <row r="43" spans="1:7">
      <c r="A43" s="381" t="s">
        <v>164</v>
      </c>
      <c r="B43" s="381">
        <v>41</v>
      </c>
      <c r="C43" s="381">
        <v>390</v>
      </c>
      <c r="D43" s="381">
        <v>3</v>
      </c>
      <c r="E43" s="381">
        <v>22</v>
      </c>
      <c r="F43" s="383">
        <v>0</v>
      </c>
      <c r="G43" s="383">
        <v>0</v>
      </c>
    </row>
    <row r="44" spans="1:7">
      <c r="A44" s="381" t="s">
        <v>192</v>
      </c>
      <c r="B44" s="381">
        <v>4</v>
      </c>
      <c r="C44" s="381">
        <v>58</v>
      </c>
      <c r="D44" s="381">
        <v>14</v>
      </c>
      <c r="E44" s="381">
        <v>195</v>
      </c>
      <c r="F44" s="383">
        <v>0</v>
      </c>
      <c r="G44" s="383">
        <v>0</v>
      </c>
    </row>
    <row r="45" spans="1:7">
      <c r="A45" s="381" t="s">
        <v>166</v>
      </c>
      <c r="B45" s="381">
        <v>312</v>
      </c>
      <c r="C45" s="382">
        <v>2442</v>
      </c>
      <c r="D45" s="381">
        <v>49</v>
      </c>
      <c r="E45" s="382">
        <v>14170</v>
      </c>
      <c r="F45" s="383">
        <v>0</v>
      </c>
      <c r="G45" s="383">
        <v>0</v>
      </c>
    </row>
    <row r="46" spans="1:7">
      <c r="A46" s="381" t="s">
        <v>167</v>
      </c>
      <c r="B46" s="381">
        <v>6</v>
      </c>
      <c r="C46" s="381">
        <v>235</v>
      </c>
      <c r="D46" s="381">
        <v>15</v>
      </c>
      <c r="E46" s="381">
        <v>668</v>
      </c>
      <c r="F46" s="381">
        <v>5</v>
      </c>
      <c r="G46" s="381">
        <v>111</v>
      </c>
    </row>
    <row r="47" spans="1:7">
      <c r="A47" s="381" t="s">
        <v>193</v>
      </c>
      <c r="B47" s="383">
        <v>0</v>
      </c>
      <c r="C47" s="383">
        <v>0</v>
      </c>
      <c r="D47" s="383">
        <v>0</v>
      </c>
      <c r="E47" s="383">
        <v>0</v>
      </c>
      <c r="F47" s="383">
        <v>0</v>
      </c>
      <c r="G47" s="383">
        <v>0</v>
      </c>
    </row>
    <row r="48" spans="1:7" ht="15">
      <c r="A48" s="381"/>
      <c r="B48" s="381"/>
      <c r="C48" s="381"/>
      <c r="D48" s="381"/>
      <c r="E48" s="381"/>
      <c r="F48" s="183"/>
      <c r="G48" s="183"/>
    </row>
    <row r="49" spans="1:7">
      <c r="A49" s="17" t="s">
        <v>11</v>
      </c>
      <c r="B49" s="384">
        <f>MEDIAN(B5:B47,'Lib Program Types A-L (2)'!B5:B51)</f>
        <v>22</v>
      </c>
      <c r="C49" s="384">
        <f>MEDIAN(C5:C47,'Lib Program Types A-L (2)'!C5:C51)</f>
        <v>295</v>
      </c>
      <c r="D49" s="384">
        <f>MEDIAN(D5:D47,'Lib Program Types A-L (2)'!D5:D51)</f>
        <v>10.5</v>
      </c>
      <c r="E49" s="384">
        <f>MEDIAN(E5:E47,'Lib Program Types A-L (2)'!E5:E51)</f>
        <v>190.5</v>
      </c>
      <c r="F49" s="385">
        <f>MEDIAN(F5:F47,'Lib Program Types A-L (2)'!F5:F51)</f>
        <v>0</v>
      </c>
      <c r="G49" s="385">
        <f>MEDIAN(G5:G47,'Lib Program Types A-L (2)'!G5:G51)</f>
        <v>0</v>
      </c>
    </row>
    <row r="50" spans="1:7">
      <c r="A50" s="17" t="s">
        <v>10</v>
      </c>
      <c r="B50" s="384">
        <f>AVERAGE(B5:B47,'Lib Program Types A-L (2)'!B5:B51)</f>
        <v>74.8</v>
      </c>
      <c r="C50" s="384">
        <f>AVERAGE(C5:C47,'Lib Program Types A-L (2)'!C5:C51)</f>
        <v>1080.8666666666666</v>
      </c>
      <c r="D50" s="384">
        <f>AVERAGE(D5:D47,'Lib Program Types A-L (2)'!D5:D51)</f>
        <v>38.266666666666666</v>
      </c>
      <c r="E50" s="384">
        <f>AVERAGE(E5:E47,'Lib Program Types A-L (2)'!E5:E51)</f>
        <v>796.08888888888885</v>
      </c>
      <c r="F50" s="384">
        <f>AVERAGE(F5:F47,'Lib Program Types A-L (2)'!F5:F51)</f>
        <v>4.7333333333333334</v>
      </c>
      <c r="G50" s="384">
        <f>AVERAGE(G5:G47,'Lib Program Types A-L (2)'!G5:G51)</f>
        <v>68.36666666666666</v>
      </c>
    </row>
    <row r="51" spans="1:7">
      <c r="A51" s="17" t="s">
        <v>239</v>
      </c>
      <c r="B51" s="384">
        <f>SUM(B5:B47,'Lib Program Types A-L (2)'!B5:B51)</f>
        <v>6732</v>
      </c>
      <c r="C51" s="384">
        <f>SUM(C5:C47,'Lib Program Types A-L (2)'!C5:C51)</f>
        <v>97278</v>
      </c>
      <c r="D51" s="384">
        <f>SUM(D5:D47,'Lib Program Types A-L (2)'!D5:D51)</f>
        <v>3444</v>
      </c>
      <c r="E51" s="384">
        <f>SUM(E5:E47,'Lib Program Types A-L (2)'!E5:E51)</f>
        <v>71648</v>
      </c>
      <c r="F51" s="384">
        <f>SUM(F5:F47,'Lib Program Types A-L (2)'!F5:F51)</f>
        <v>426</v>
      </c>
      <c r="G51" s="384">
        <f>SUM(G5:G47,'Lib Program Types A-L (2)'!G5:G51)</f>
        <v>6153</v>
      </c>
    </row>
  </sheetData>
  <conditionalFormatting sqref="B5:G51">
    <cfRule type="cellIs" dxfId="9" priority="2" operator="equal">
      <formula>0</formula>
    </cfRule>
  </conditionalFormatting>
  <conditionalFormatting sqref="F49:G49">
    <cfRule type="cellIs" dxfId="8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3CEC-DCB3-48EE-BC04-134C8378237A}">
  <dimension ref="A1:B97"/>
  <sheetViews>
    <sheetView zoomScaleNormal="100" workbookViewId="0">
      <pane ySplit="2" topLeftCell="A70" activePane="bottomLeft" state="frozen"/>
      <selection pane="bottomLeft" activeCell="B98" sqref="B98"/>
      <selection activeCell="D58" sqref="D58"/>
    </sheetView>
  </sheetViews>
  <sheetFormatPr defaultRowHeight="14.25" customHeight="1"/>
  <cols>
    <col min="1" max="1" width="22.28515625" customWidth="1"/>
    <col min="2" max="2" width="12.7109375" customWidth="1"/>
    <col min="3" max="3" width="18.140625" customWidth="1"/>
    <col min="4" max="4" width="22.28515625" customWidth="1"/>
    <col min="5" max="5" width="12.140625" customWidth="1"/>
    <col min="7" max="7" width="18.28515625" bestFit="1" customWidth="1"/>
    <col min="8" max="8" width="21.5703125" bestFit="1" customWidth="1"/>
    <col min="9" max="9" width="22.42578125" bestFit="1" customWidth="1"/>
  </cols>
  <sheetData>
    <row r="1" spans="1:2" ht="16.5" customHeight="1">
      <c r="A1" s="1" t="s">
        <v>975</v>
      </c>
    </row>
    <row r="2" spans="1:2" ht="14.25" customHeight="1">
      <c r="A2" s="14" t="s">
        <v>976</v>
      </c>
    </row>
    <row r="4" spans="1:2" ht="14.25" customHeight="1">
      <c r="A4" s="339" t="s">
        <v>321</v>
      </c>
      <c r="B4" s="340">
        <v>96303</v>
      </c>
    </row>
    <row r="5" spans="1:2" ht="14.25" customHeight="1">
      <c r="A5" s="339" t="s">
        <v>185</v>
      </c>
      <c r="B5" s="340">
        <v>7803</v>
      </c>
    </row>
    <row r="6" spans="1:2" ht="14.25" customHeight="1">
      <c r="A6" s="339" t="s">
        <v>29</v>
      </c>
      <c r="B6" s="339">
        <v>183</v>
      </c>
    </row>
    <row r="7" spans="1:2" ht="14.25" customHeight="1">
      <c r="A7" s="339" t="s">
        <v>30</v>
      </c>
      <c r="B7" s="340">
        <v>51284</v>
      </c>
    </row>
    <row r="8" spans="1:2" ht="14.25" customHeight="1">
      <c r="A8" s="339" t="s">
        <v>32</v>
      </c>
      <c r="B8" s="340">
        <v>86876</v>
      </c>
    </row>
    <row r="9" spans="1:2" ht="14.25" customHeight="1">
      <c r="A9" s="339" t="s">
        <v>33</v>
      </c>
      <c r="B9" s="340">
        <v>9030</v>
      </c>
    </row>
    <row r="10" spans="1:2" ht="14.25" customHeight="1">
      <c r="A10" s="339" t="s">
        <v>37</v>
      </c>
      <c r="B10" s="340">
        <v>2002</v>
      </c>
    </row>
    <row r="11" spans="1:2" ht="14.25" customHeight="1">
      <c r="A11" s="339" t="s">
        <v>215</v>
      </c>
      <c r="B11" s="340">
        <v>7089</v>
      </c>
    </row>
    <row r="12" spans="1:2" ht="14.25" customHeight="1">
      <c r="A12" s="339" t="s">
        <v>38</v>
      </c>
      <c r="B12" s="340">
        <v>262071</v>
      </c>
    </row>
    <row r="13" spans="1:2" ht="14.25" customHeight="1">
      <c r="A13" s="339" t="s">
        <v>42</v>
      </c>
      <c r="B13" s="340">
        <v>137956</v>
      </c>
    </row>
    <row r="14" spans="1:2" ht="14.25" customHeight="1">
      <c r="A14" s="339" t="s">
        <v>44</v>
      </c>
      <c r="B14" s="340">
        <v>1962</v>
      </c>
    </row>
    <row r="15" spans="1:2" ht="14.25" customHeight="1">
      <c r="A15" s="339" t="s">
        <v>47</v>
      </c>
      <c r="B15" s="340">
        <v>0</v>
      </c>
    </row>
    <row r="16" spans="1:2" ht="14.25" customHeight="1">
      <c r="A16" s="339" t="s">
        <v>49</v>
      </c>
      <c r="B16" s="340">
        <v>211803</v>
      </c>
    </row>
    <row r="17" spans="1:2" ht="14.25" customHeight="1">
      <c r="A17" s="339" t="s">
        <v>52</v>
      </c>
      <c r="B17" s="340">
        <v>136668</v>
      </c>
    </row>
    <row r="18" spans="1:2" ht="14.25" customHeight="1">
      <c r="A18" s="339" t="s">
        <v>54</v>
      </c>
      <c r="B18" s="340">
        <v>737237</v>
      </c>
    </row>
    <row r="19" spans="1:2" ht="14.25" customHeight="1">
      <c r="A19" s="339" t="s">
        <v>56</v>
      </c>
      <c r="B19" s="340">
        <v>52448</v>
      </c>
    </row>
    <row r="20" spans="1:2" ht="14.25" customHeight="1">
      <c r="A20" s="339" t="s">
        <v>57</v>
      </c>
      <c r="B20" s="340">
        <v>61704</v>
      </c>
    </row>
    <row r="21" spans="1:2" ht="14.25" customHeight="1">
      <c r="A21" s="339" t="s">
        <v>59</v>
      </c>
      <c r="B21" s="340">
        <v>232417</v>
      </c>
    </row>
    <row r="22" spans="1:2" ht="14.25" customHeight="1">
      <c r="A22" s="339" t="s">
        <v>322</v>
      </c>
      <c r="B22" s="340">
        <v>105206</v>
      </c>
    </row>
    <row r="23" spans="1:2" ht="14.25" customHeight="1">
      <c r="A23" s="339" t="s">
        <v>222</v>
      </c>
      <c r="B23" s="340">
        <v>352522</v>
      </c>
    </row>
    <row r="24" spans="1:2" ht="14.25" customHeight="1">
      <c r="A24" s="339" t="s">
        <v>60</v>
      </c>
      <c r="B24" s="340">
        <v>33746</v>
      </c>
    </row>
    <row r="25" spans="1:2" ht="14.25" customHeight="1">
      <c r="A25" s="339" t="s">
        <v>323</v>
      </c>
      <c r="B25" s="340">
        <v>144358</v>
      </c>
    </row>
    <row r="26" spans="1:2" ht="14.25" customHeight="1">
      <c r="A26" s="339" t="s">
        <v>63</v>
      </c>
      <c r="B26" s="339">
        <v>374</v>
      </c>
    </row>
    <row r="27" spans="1:2" ht="14.25" customHeight="1">
      <c r="A27" s="339" t="s">
        <v>65</v>
      </c>
      <c r="B27" s="340">
        <v>68981</v>
      </c>
    </row>
    <row r="28" spans="1:2" ht="14.25" customHeight="1">
      <c r="A28" s="339" t="s">
        <v>70</v>
      </c>
      <c r="B28" s="340">
        <v>210493</v>
      </c>
    </row>
    <row r="29" spans="1:2" ht="14.25" customHeight="1">
      <c r="A29" s="339" t="s">
        <v>74</v>
      </c>
      <c r="B29" s="339">
        <v>3172</v>
      </c>
    </row>
    <row r="30" spans="1:2" ht="14.25" customHeight="1">
      <c r="A30" s="339" t="s">
        <v>75</v>
      </c>
      <c r="B30" s="340">
        <v>26790</v>
      </c>
    </row>
    <row r="31" spans="1:2" ht="14.25" customHeight="1">
      <c r="A31" s="339" t="s">
        <v>76</v>
      </c>
      <c r="B31" s="340">
        <v>52458</v>
      </c>
    </row>
    <row r="32" spans="1:2" ht="14.25" customHeight="1">
      <c r="A32" s="339" t="s">
        <v>79</v>
      </c>
      <c r="B32" s="340">
        <v>382163</v>
      </c>
    </row>
    <row r="33" spans="1:2" ht="14.25" customHeight="1">
      <c r="A33" s="339" t="s">
        <v>187</v>
      </c>
      <c r="B33" s="339">
        <v>0</v>
      </c>
    </row>
    <row r="34" spans="1:2" ht="14.25" customHeight="1">
      <c r="A34" s="339" t="s">
        <v>82</v>
      </c>
      <c r="B34" s="340">
        <v>49196</v>
      </c>
    </row>
    <row r="35" spans="1:2" ht="14.25" customHeight="1">
      <c r="A35" s="339" t="s">
        <v>226</v>
      </c>
      <c r="B35" s="340">
        <v>1488</v>
      </c>
    </row>
    <row r="36" spans="1:2" ht="14.25" customHeight="1">
      <c r="A36" s="339" t="s">
        <v>85</v>
      </c>
      <c r="B36" s="340">
        <v>3521</v>
      </c>
    </row>
    <row r="37" spans="1:2" ht="14.25" customHeight="1">
      <c r="A37" s="339" t="s">
        <v>88</v>
      </c>
      <c r="B37" s="340">
        <v>35233</v>
      </c>
    </row>
    <row r="38" spans="1:2" ht="14.25" customHeight="1">
      <c r="A38" s="339" t="s">
        <v>227</v>
      </c>
      <c r="B38" s="340">
        <v>153233</v>
      </c>
    </row>
    <row r="39" spans="1:2" ht="14.25" customHeight="1">
      <c r="A39" s="339" t="s">
        <v>91</v>
      </c>
      <c r="B39" s="340">
        <v>0</v>
      </c>
    </row>
    <row r="40" spans="1:2" ht="14.25" customHeight="1">
      <c r="A40" s="339" t="s">
        <v>92</v>
      </c>
      <c r="B40" s="340">
        <v>168736</v>
      </c>
    </row>
    <row r="41" spans="1:2" ht="14.25" customHeight="1">
      <c r="A41" s="339" t="s">
        <v>189</v>
      </c>
      <c r="B41" s="340">
        <v>562513</v>
      </c>
    </row>
    <row r="42" spans="1:2" ht="14.25" customHeight="1">
      <c r="A42" s="339" t="s">
        <v>96</v>
      </c>
      <c r="B42" s="340">
        <v>39787</v>
      </c>
    </row>
    <row r="43" spans="1:2" ht="14.25" customHeight="1">
      <c r="A43" s="339" t="s">
        <v>98</v>
      </c>
      <c r="B43" s="340">
        <v>42858</v>
      </c>
    </row>
    <row r="44" spans="1:2" ht="14.25" customHeight="1">
      <c r="A44" s="339" t="s">
        <v>99</v>
      </c>
      <c r="B44" s="340">
        <v>48227</v>
      </c>
    </row>
    <row r="45" spans="1:2" ht="14.25" customHeight="1">
      <c r="A45" s="339" t="s">
        <v>228</v>
      </c>
      <c r="B45" s="340">
        <v>335874</v>
      </c>
    </row>
    <row r="46" spans="1:2" ht="14.25" customHeight="1">
      <c r="A46" s="339" t="s">
        <v>102</v>
      </c>
      <c r="B46" s="340">
        <v>1674</v>
      </c>
    </row>
    <row r="47" spans="1:2" ht="14.25" customHeight="1">
      <c r="A47" s="339" t="s">
        <v>104</v>
      </c>
      <c r="B47" s="340">
        <v>240571</v>
      </c>
    </row>
    <row r="48" spans="1:2" ht="14.25" customHeight="1">
      <c r="A48" s="339" t="s">
        <v>105</v>
      </c>
      <c r="B48" s="340">
        <v>55110</v>
      </c>
    </row>
    <row r="49" spans="1:2" ht="14.25" customHeight="1">
      <c r="A49" s="339" t="s">
        <v>106</v>
      </c>
      <c r="B49" s="340">
        <v>2017</v>
      </c>
    </row>
    <row r="50" spans="1:2" ht="14.25" customHeight="1">
      <c r="A50" s="339" t="s">
        <v>108</v>
      </c>
      <c r="B50" s="340">
        <v>33746</v>
      </c>
    </row>
    <row r="51" spans="1:2" ht="14.25" customHeight="1">
      <c r="A51" s="339" t="s">
        <v>109</v>
      </c>
      <c r="B51" s="22">
        <v>350297</v>
      </c>
    </row>
    <row r="52" spans="1:2" ht="14.25" customHeight="1">
      <c r="A52" s="339" t="s">
        <v>229</v>
      </c>
      <c r="B52" s="22">
        <v>45158</v>
      </c>
    </row>
    <row r="53" spans="1:2" ht="14.25" customHeight="1">
      <c r="A53" s="339" t="s">
        <v>112</v>
      </c>
      <c r="B53" s="22">
        <v>148365</v>
      </c>
    </row>
    <row r="54" spans="1:2" ht="14.25" customHeight="1">
      <c r="A54" s="339" t="s">
        <v>324</v>
      </c>
      <c r="B54" s="22">
        <v>135994</v>
      </c>
    </row>
    <row r="55" spans="1:2" ht="14.25" customHeight="1">
      <c r="A55" s="339" t="s">
        <v>114</v>
      </c>
      <c r="B55" s="22">
        <v>63457</v>
      </c>
    </row>
    <row r="56" spans="1:2" ht="14.25" customHeight="1">
      <c r="A56" s="339" t="s">
        <v>116</v>
      </c>
      <c r="B56" s="22">
        <v>66450</v>
      </c>
    </row>
    <row r="57" spans="1:2" ht="14.25" customHeight="1">
      <c r="A57" s="339" t="s">
        <v>190</v>
      </c>
      <c r="B57" s="22">
        <v>42377</v>
      </c>
    </row>
    <row r="58" spans="1:2" ht="14.25" customHeight="1">
      <c r="A58" s="339" t="s">
        <v>119</v>
      </c>
      <c r="B58" s="410">
        <v>20699</v>
      </c>
    </row>
    <row r="59" spans="1:2" ht="14.25" customHeight="1">
      <c r="A59" s="339" t="s">
        <v>332</v>
      </c>
      <c r="B59" s="22">
        <v>11306</v>
      </c>
    </row>
    <row r="60" spans="1:2" ht="14.25" customHeight="1">
      <c r="A60" s="339" t="s">
        <v>124</v>
      </c>
      <c r="B60" s="22">
        <v>271533</v>
      </c>
    </row>
    <row r="61" spans="1:2" ht="14.25" customHeight="1">
      <c r="A61" s="339" t="s">
        <v>125</v>
      </c>
      <c r="B61" s="22">
        <v>675953</v>
      </c>
    </row>
    <row r="62" spans="1:2" ht="14.25" customHeight="1">
      <c r="A62" s="339" t="s">
        <v>230</v>
      </c>
      <c r="B62" s="22">
        <v>0</v>
      </c>
    </row>
    <row r="63" spans="1:2" ht="14.25" customHeight="1">
      <c r="A63" s="339" t="s">
        <v>126</v>
      </c>
      <c r="B63" s="22">
        <v>352627</v>
      </c>
    </row>
    <row r="64" spans="1:2" ht="14.25" customHeight="1">
      <c r="A64" s="339" t="s">
        <v>191</v>
      </c>
      <c r="B64" s="22">
        <v>1666</v>
      </c>
    </row>
    <row r="65" spans="1:2" ht="14.25" customHeight="1">
      <c r="A65" s="339" t="s">
        <v>129</v>
      </c>
      <c r="B65" s="22">
        <v>8665</v>
      </c>
    </row>
    <row r="66" spans="1:2" ht="14.25" customHeight="1">
      <c r="A66" s="339" t="s">
        <v>130</v>
      </c>
      <c r="B66" s="22">
        <v>665836</v>
      </c>
    </row>
    <row r="67" spans="1:2" ht="14.25" customHeight="1">
      <c r="A67" s="339" t="s">
        <v>131</v>
      </c>
      <c r="B67" s="22">
        <v>57093</v>
      </c>
    </row>
    <row r="68" spans="1:2" ht="14.25" customHeight="1">
      <c r="A68" s="339" t="s">
        <v>132</v>
      </c>
      <c r="B68" s="22">
        <v>383854</v>
      </c>
    </row>
    <row r="69" spans="1:2" ht="14.25" customHeight="1">
      <c r="A69" s="339" t="s">
        <v>134</v>
      </c>
      <c r="B69" s="22">
        <v>5136</v>
      </c>
    </row>
    <row r="70" spans="1:2" ht="14.25" customHeight="1">
      <c r="A70" s="339" t="s">
        <v>135</v>
      </c>
      <c r="B70" s="22">
        <v>214560</v>
      </c>
    </row>
    <row r="71" spans="1:2" ht="14.25" customHeight="1">
      <c r="A71" s="339" t="s">
        <v>232</v>
      </c>
      <c r="B71" s="22">
        <v>382472</v>
      </c>
    </row>
    <row r="72" spans="1:2" ht="14.25" customHeight="1">
      <c r="A72" s="339" t="s">
        <v>233</v>
      </c>
      <c r="B72" s="22">
        <v>40983</v>
      </c>
    </row>
    <row r="73" spans="1:2" ht="14.25" customHeight="1">
      <c r="A73" s="339" t="s">
        <v>325</v>
      </c>
      <c r="B73" s="22">
        <v>32473</v>
      </c>
    </row>
    <row r="74" spans="1:2" ht="14.25" customHeight="1">
      <c r="A74" s="339" t="s">
        <v>137</v>
      </c>
      <c r="B74" s="22">
        <v>174454</v>
      </c>
    </row>
    <row r="75" spans="1:2" ht="14.25" customHeight="1">
      <c r="A75" s="339" t="s">
        <v>138</v>
      </c>
      <c r="B75" s="22">
        <v>183051</v>
      </c>
    </row>
    <row r="76" spans="1:2" ht="14.25" customHeight="1">
      <c r="A76" s="339" t="s">
        <v>139</v>
      </c>
      <c r="B76" s="22">
        <v>148881</v>
      </c>
    </row>
    <row r="77" spans="1:2" ht="14.25" customHeight="1">
      <c r="A77" s="339" t="s">
        <v>140</v>
      </c>
      <c r="B77" s="22">
        <v>16668</v>
      </c>
    </row>
    <row r="78" spans="1:2" ht="14.25" customHeight="1">
      <c r="A78" s="339" t="s">
        <v>142</v>
      </c>
      <c r="B78" s="22">
        <v>13740</v>
      </c>
    </row>
    <row r="79" spans="1:2" ht="14.25" customHeight="1">
      <c r="A79" s="339" t="s">
        <v>144</v>
      </c>
      <c r="B79" s="22">
        <v>32247</v>
      </c>
    </row>
    <row r="80" spans="1:2" ht="14.25" customHeight="1">
      <c r="A80" s="339" t="s">
        <v>145</v>
      </c>
      <c r="B80" s="22">
        <v>542089</v>
      </c>
    </row>
    <row r="81" spans="1:2" ht="14.25" customHeight="1">
      <c r="A81" s="339" t="s">
        <v>326</v>
      </c>
      <c r="B81" s="410">
        <v>446089</v>
      </c>
    </row>
    <row r="82" spans="1:2" ht="14.25" customHeight="1">
      <c r="A82" s="339" t="s">
        <v>150</v>
      </c>
      <c r="B82" s="410">
        <v>0</v>
      </c>
    </row>
    <row r="83" spans="1:2" ht="14.25" customHeight="1">
      <c r="A83" s="339" t="s">
        <v>236</v>
      </c>
      <c r="B83" s="410">
        <v>7202</v>
      </c>
    </row>
    <row r="84" spans="1:2" ht="14.25" customHeight="1">
      <c r="A84" s="339" t="s">
        <v>153</v>
      </c>
      <c r="B84" s="410">
        <v>7354</v>
      </c>
    </row>
    <row r="85" spans="1:2" ht="14.25" customHeight="1">
      <c r="A85" s="339" t="s">
        <v>160</v>
      </c>
      <c r="B85" s="410">
        <v>103440</v>
      </c>
    </row>
    <row r="86" spans="1:2" ht="14.25" customHeight="1">
      <c r="A86" s="339" t="s">
        <v>162</v>
      </c>
      <c r="B86" s="410">
        <v>3879</v>
      </c>
    </row>
    <row r="87" spans="1:2" ht="14.25" customHeight="1">
      <c r="A87" s="339" t="s">
        <v>237</v>
      </c>
      <c r="B87" s="410">
        <v>21086</v>
      </c>
    </row>
    <row r="88" spans="1:2" ht="14.25" customHeight="1">
      <c r="A88" s="339" t="s">
        <v>163</v>
      </c>
      <c r="B88" s="410">
        <v>293517</v>
      </c>
    </row>
    <row r="89" spans="1:2" ht="14.25" customHeight="1">
      <c r="A89" s="339" t="s">
        <v>164</v>
      </c>
      <c r="B89" s="410">
        <v>40843</v>
      </c>
    </row>
    <row r="90" spans="1:2" ht="14.25" customHeight="1">
      <c r="A90" s="339" t="s">
        <v>192</v>
      </c>
      <c r="B90" s="410">
        <v>26789</v>
      </c>
    </row>
    <row r="91" spans="1:2" ht="14.25" customHeight="1">
      <c r="A91" s="339" t="s">
        <v>166</v>
      </c>
      <c r="B91" s="410">
        <v>453875</v>
      </c>
    </row>
    <row r="92" spans="1:2" ht="14.25" customHeight="1">
      <c r="A92" s="339" t="s">
        <v>167</v>
      </c>
      <c r="B92" s="410">
        <v>141557</v>
      </c>
    </row>
    <row r="93" spans="1:2" ht="14.25" customHeight="1">
      <c r="A93" s="339" t="s">
        <v>193</v>
      </c>
      <c r="B93" s="410">
        <v>3921</v>
      </c>
    </row>
    <row r="94" spans="1:2" ht="14.25" customHeight="1">
      <c r="B94" s="295"/>
    </row>
    <row r="95" spans="1:2" ht="14.25" customHeight="1">
      <c r="A95" s="17" t="s">
        <v>11</v>
      </c>
      <c r="B95" s="296">
        <f>MEDIAN(B4:B93)</f>
        <v>51866</v>
      </c>
    </row>
    <row r="96" spans="1:2" ht="14.25" customHeight="1">
      <c r="A96" s="17" t="s">
        <v>10</v>
      </c>
      <c r="B96" s="296">
        <f>AVERAGE(B4:B93)</f>
        <v>132072.43333333332</v>
      </c>
    </row>
    <row r="97" spans="1:2" ht="14.25" customHeight="1">
      <c r="A97" s="17" t="s">
        <v>239</v>
      </c>
      <c r="B97" s="296">
        <f>SUM(B4:B93)</f>
        <v>11886519</v>
      </c>
    </row>
  </sheetData>
  <conditionalFormatting sqref="B4:B50">
    <cfRule type="cellIs" dxfId="7" priority="3" operator="lessThan">
      <formula>0</formula>
    </cfRule>
    <cfRule type="cellIs" dxfId="6" priority="4" operator="equal">
      <formula>0</formula>
    </cfRule>
  </conditionalFormatting>
  <conditionalFormatting sqref="B51:B93">
    <cfRule type="cellIs" dxfId="5" priority="1" operator="lessThan">
      <formula>0</formula>
    </cfRule>
    <cfRule type="cellIs" dxfId="4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EDF8-097E-435A-A015-6E05D6E38EF8}">
  <dimension ref="A1:AC102"/>
  <sheetViews>
    <sheetView zoomScaleNormal="100" workbookViewId="0">
      <pane ySplit="4" topLeftCell="A86" activePane="bottomLeft" state="frozen"/>
      <selection pane="bottomLeft" activeCell="I96" sqref="I96"/>
      <selection activeCell="D58" sqref="D58"/>
    </sheetView>
  </sheetViews>
  <sheetFormatPr defaultColWidth="8.85546875" defaultRowHeight="14.25" customHeight="1"/>
  <cols>
    <col min="1" max="1" width="17" style="97" customWidth="1"/>
    <col min="2" max="2" width="12" style="127" customWidth="1"/>
    <col min="3" max="3" width="16.42578125" style="25" customWidth="1"/>
    <col min="4" max="4" width="7.5703125" style="128" customWidth="1"/>
    <col min="5" max="5" width="17.5703125" customWidth="1"/>
    <col min="6" max="6" width="8" customWidth="1"/>
    <col min="7" max="7" width="12.7109375" customWidth="1"/>
    <col min="8" max="14" width="13.7109375" style="128" customWidth="1"/>
    <col min="15" max="15" width="15.28515625" style="128" bestFit="1" customWidth="1"/>
    <col min="16" max="17" width="13.7109375" style="128" customWidth="1"/>
    <col min="18" max="18" width="14.42578125" style="128" customWidth="1"/>
    <col min="19" max="19" width="19.7109375" style="128" customWidth="1"/>
    <col min="20" max="20" width="18.7109375" style="97" bestFit="1" customWidth="1"/>
    <col min="21" max="21" width="15.28515625" style="26" bestFit="1" customWidth="1"/>
    <col min="22" max="22" width="12.28515625" style="66" bestFit="1" customWidth="1"/>
    <col min="23" max="23" width="12.28515625" style="66" customWidth="1"/>
    <col min="24" max="24" width="11.42578125" style="134" customWidth="1"/>
    <col min="25" max="25" width="12.140625" style="134" bestFit="1" customWidth="1"/>
    <col min="26" max="26" width="10.85546875" style="66" bestFit="1" customWidth="1"/>
    <col min="27" max="27" width="11.42578125" style="134" bestFit="1" customWidth="1"/>
    <col min="28" max="28" width="9" style="134" bestFit="1" customWidth="1"/>
    <col min="29" max="29" width="10.7109375" style="134" bestFit="1" customWidth="1"/>
    <col min="30" max="16384" width="8.85546875" style="97"/>
  </cols>
  <sheetData>
    <row r="1" spans="1:7" ht="16.5" customHeight="1">
      <c r="A1" s="1" t="s">
        <v>209</v>
      </c>
    </row>
    <row r="2" spans="1:7" ht="11.45" customHeight="1"/>
    <row r="3" spans="1:7" s="131" customFormat="1" ht="23.1" customHeight="1">
      <c r="A3" s="129"/>
      <c r="B3" s="40" t="s">
        <v>2</v>
      </c>
      <c r="C3" s="130" t="s">
        <v>21</v>
      </c>
      <c r="D3" s="41" t="s">
        <v>4</v>
      </c>
      <c r="E3" s="40" t="s">
        <v>210</v>
      </c>
      <c r="F3" s="41" t="s">
        <v>4</v>
      </c>
      <c r="G3" s="41" t="s">
        <v>211</v>
      </c>
    </row>
    <row r="4" spans="1:7" s="131" customFormat="1" ht="12" customHeight="1">
      <c r="A4" s="129"/>
      <c r="B4" s="40"/>
      <c r="C4" s="132" t="s">
        <v>212</v>
      </c>
      <c r="D4" s="44" t="s">
        <v>8</v>
      </c>
      <c r="E4" s="45" t="s">
        <v>213</v>
      </c>
      <c r="F4" s="44" t="s">
        <v>8</v>
      </c>
      <c r="G4" s="44" t="s">
        <v>8</v>
      </c>
    </row>
    <row r="5" spans="1:7" ht="12" customHeight="1">
      <c r="A5" s="26" t="s">
        <v>24</v>
      </c>
      <c r="B5" s="20">
        <f>'Expenditure &amp; Subsidy A-G'!C7</f>
        <v>55754</v>
      </c>
      <c r="C5" s="19">
        <f>'Expenditure &amp; Subsidy A-G'!H7</f>
        <v>3860217</v>
      </c>
      <c r="D5" s="19">
        <f t="shared" ref="D5:D51" si="0">AVERAGE(C5/B5)</f>
        <v>69.236592890196221</v>
      </c>
      <c r="E5" s="22">
        <f>'Voted Expenditure &amp; Subsidy A-G'!C5</f>
        <v>3225937</v>
      </c>
      <c r="F5" s="66">
        <f t="shared" ref="F5:F51" si="1">E5/B5</f>
        <v>57.860189403450875</v>
      </c>
      <c r="G5" s="22">
        <f>'Voted Expenditure &amp; Subsidy A-G'!H5</f>
        <v>217420</v>
      </c>
    </row>
    <row r="6" spans="1:7" ht="14.25" customHeight="1">
      <c r="A6" s="26" t="s">
        <v>185</v>
      </c>
      <c r="B6" s="20">
        <f>'Expenditure &amp; Subsidy A-G'!C8</f>
        <v>29484</v>
      </c>
      <c r="C6" s="19">
        <f>'Expenditure &amp; Subsidy A-G'!H8</f>
        <v>1654949.77</v>
      </c>
      <c r="D6" s="19">
        <f t="shared" si="0"/>
        <v>56.130435829602497</v>
      </c>
      <c r="E6" s="22">
        <f>'Voted Expenditure &amp; Subsidy A-G'!C6</f>
        <v>1676786</v>
      </c>
      <c r="F6" s="66">
        <f t="shared" si="1"/>
        <v>56.871048704382041</v>
      </c>
      <c r="G6" s="22">
        <f>'Voted Expenditure &amp; Subsidy A-G'!H6</f>
        <v>143497</v>
      </c>
    </row>
    <row r="7" spans="1:7" ht="14.25" customHeight="1">
      <c r="A7" s="26" t="s">
        <v>29</v>
      </c>
      <c r="B7" s="20">
        <f>'Expenditure &amp; Subsidy A-G'!C10</f>
        <v>2276</v>
      </c>
      <c r="C7" s="19">
        <f>'Expenditure &amp; Subsidy A-G'!H10</f>
        <v>111202.71</v>
      </c>
      <c r="D7" s="19">
        <f t="shared" si="0"/>
        <v>48.85883567662566</v>
      </c>
      <c r="E7" s="22">
        <f>'Voted Expenditure &amp; Subsidy A-G'!C8</f>
        <v>97370</v>
      </c>
      <c r="F7" s="66">
        <f t="shared" si="1"/>
        <v>42.781195079086118</v>
      </c>
      <c r="G7" s="22">
        <f>'Voted Expenditure &amp; Subsidy A-G'!H8</f>
        <v>68174.7</v>
      </c>
    </row>
    <row r="8" spans="1:7" ht="14.25" customHeight="1">
      <c r="A8" s="26" t="s">
        <v>214</v>
      </c>
      <c r="B8" s="20">
        <f>'Expenditure &amp; Subsidy A-G'!C11</f>
        <v>44540</v>
      </c>
      <c r="C8" s="19">
        <f>'Expenditure &amp; Subsidy A-G'!H11</f>
        <v>2186910.9699999997</v>
      </c>
      <c r="D8" s="19">
        <f t="shared" si="0"/>
        <v>49.099931971261782</v>
      </c>
      <c r="E8" s="22">
        <f>'Voted Expenditure &amp; Subsidy A-G'!C9</f>
        <v>1860369</v>
      </c>
      <c r="F8" s="66">
        <f t="shared" si="1"/>
        <v>41.76850022451729</v>
      </c>
      <c r="G8" s="22">
        <f>'Voted Expenditure &amp; Subsidy A-G'!H9</f>
        <v>184608</v>
      </c>
    </row>
    <row r="9" spans="1:7" ht="14.25" customHeight="1">
      <c r="A9" s="26" t="s">
        <v>32</v>
      </c>
      <c r="B9" s="20">
        <f>'Expenditure &amp; Subsidy A-G'!C12</f>
        <v>182369</v>
      </c>
      <c r="C9" s="19">
        <f>'Expenditure &amp; Subsidy A-G'!H12</f>
        <v>5834805.6899999995</v>
      </c>
      <c r="D9" s="19">
        <f t="shared" si="0"/>
        <v>31.994503945297719</v>
      </c>
      <c r="E9" s="22">
        <f>'Voted Expenditure &amp; Subsidy A-G'!C10</f>
        <v>6844878</v>
      </c>
      <c r="F9" s="66">
        <f t="shared" si="1"/>
        <v>37.533122405672017</v>
      </c>
      <c r="G9" s="22">
        <f>'Voted Expenditure &amp; Subsidy A-G'!H10</f>
        <v>576654</v>
      </c>
    </row>
    <row r="10" spans="1:7" ht="14.25" customHeight="1">
      <c r="A10" s="26" t="s">
        <v>33</v>
      </c>
      <c r="B10" s="20">
        <f>'Expenditure &amp; Subsidy A-G'!C13</f>
        <v>35046</v>
      </c>
      <c r="C10" s="19">
        <f>'Expenditure &amp; Subsidy A-G'!H13</f>
        <v>2121835.9900000002</v>
      </c>
      <c r="D10" s="19">
        <f t="shared" si="0"/>
        <v>60.544312903041721</v>
      </c>
      <c r="E10" s="22">
        <f>'Voted Expenditure &amp; Subsidy A-G'!C11</f>
        <v>2230669</v>
      </c>
      <c r="F10" s="66">
        <f t="shared" si="1"/>
        <v>63.649746048051135</v>
      </c>
      <c r="G10" s="22">
        <f>'Voted Expenditure &amp; Subsidy A-G'!H11</f>
        <v>159349</v>
      </c>
    </row>
    <row r="11" spans="1:7" ht="14.25" customHeight="1">
      <c r="A11" s="26" t="s">
        <v>37</v>
      </c>
      <c r="B11" s="20">
        <f>'Expenditure &amp; Subsidy A-G'!C15</f>
        <v>8810</v>
      </c>
      <c r="C11" s="19">
        <f>'Expenditure &amp; Subsidy A-G'!H15</f>
        <v>641192.9</v>
      </c>
      <c r="D11" s="19">
        <f t="shared" si="0"/>
        <v>72.780124858115784</v>
      </c>
      <c r="E11" s="22">
        <f>'Voted Expenditure &amp; Subsidy A-G'!C13</f>
        <v>641193</v>
      </c>
      <c r="F11" s="66">
        <f t="shared" si="1"/>
        <v>72.780136208853577</v>
      </c>
      <c r="G11" s="22">
        <f>'Voted Expenditure &amp; Subsidy A-G'!H13</f>
        <v>85628</v>
      </c>
    </row>
    <row r="12" spans="1:7" ht="14.25" customHeight="1">
      <c r="A12" s="26" t="s">
        <v>215</v>
      </c>
      <c r="B12" s="20">
        <f>'Expenditure &amp; Subsidy G-Q'!C34+'Expenditure &amp; Subsidy A-G'!C22+'Expenditure &amp; Subsidy R-Y'!C26</f>
        <v>20293</v>
      </c>
      <c r="C12" s="19">
        <f>SUM('Expenditure &amp; Subsidy G-Q'!H34,'Expenditure &amp; Subsidy A-G'!H22,'Expenditure &amp; Subsidy R-Y'!H26)</f>
        <v>1179369.3700000001</v>
      </c>
      <c r="D12" s="19">
        <f t="shared" si="0"/>
        <v>58.117053663824969</v>
      </c>
      <c r="E12" s="22">
        <f>SUM('Voted Expenditure &amp; Subsidy G-Q'!C33,'Voted Expenditure &amp; Subsidy A-G'!C20,'Voted Expenditure &amp; Subsidy R-Y'!C26)</f>
        <v>1664093</v>
      </c>
      <c r="F12" s="66">
        <f t="shared" si="1"/>
        <v>82.003301631104321</v>
      </c>
      <c r="G12" s="22">
        <f>SUM('Voted Expenditure &amp; Subsidy G-Q'!H33,'Voted Expenditure &amp; Subsidy A-G'!H20,'Voted Expenditure &amp; Subsidy R-Y'!H26)</f>
        <v>249683</v>
      </c>
    </row>
    <row r="13" spans="1:7" ht="14.25" customHeight="1">
      <c r="A13" s="26" t="s">
        <v>216</v>
      </c>
      <c r="B13" s="20">
        <f>'Expenditure &amp; Subsidy A-G'!C16</f>
        <v>387104</v>
      </c>
      <c r="C13" s="19">
        <f>'Expenditure &amp; Subsidy A-G'!H16</f>
        <v>12564711</v>
      </c>
      <c r="D13" s="19">
        <f t="shared" si="0"/>
        <v>32.458230863023893</v>
      </c>
      <c r="E13" s="22">
        <f>'Voted Expenditure &amp; Subsidy A-G'!C14</f>
        <v>12137364</v>
      </c>
      <c r="F13" s="66">
        <f t="shared" si="1"/>
        <v>31.35427172026122</v>
      </c>
      <c r="G13" s="22">
        <f>'Voted Expenditure &amp; Subsidy A-G'!H14</f>
        <v>1160945</v>
      </c>
    </row>
    <row r="14" spans="1:7" ht="14.25" customHeight="1">
      <c r="A14" s="26" t="s">
        <v>217</v>
      </c>
      <c r="B14" s="20">
        <f>'Expenditure &amp; Subsidy A-G'!C19</f>
        <v>78740</v>
      </c>
      <c r="C14" s="19">
        <f>'Expenditure &amp; Subsidy A-G'!H19</f>
        <v>3498661.14</v>
      </c>
      <c r="D14" s="19">
        <f t="shared" si="0"/>
        <v>44.433085344170692</v>
      </c>
      <c r="E14" s="22">
        <f>'Voted Expenditure &amp; Subsidy A-G'!C17</f>
        <v>3213061</v>
      </c>
      <c r="F14" s="66">
        <f t="shared" si="1"/>
        <v>40.805956311912624</v>
      </c>
      <c r="G14" s="22">
        <f>'Voted Expenditure &amp; Subsidy A-G'!H17</f>
        <v>280621</v>
      </c>
    </row>
    <row r="15" spans="1:7" ht="14.25" customHeight="1">
      <c r="A15" s="26" t="s">
        <v>44</v>
      </c>
      <c r="B15" s="20">
        <f>'Expenditure &amp; Subsidy A-G'!C21</f>
        <v>2596</v>
      </c>
      <c r="C15" s="19">
        <f>'Expenditure &amp; Subsidy A-G'!H21</f>
        <v>410093</v>
      </c>
      <c r="D15" s="19">
        <f t="shared" si="0"/>
        <v>157.97110939907549</v>
      </c>
      <c r="E15" s="22">
        <f>'Voted Expenditure &amp; Subsidy A-G'!C19</f>
        <v>371443</v>
      </c>
      <c r="F15" s="66">
        <f t="shared" si="1"/>
        <v>143.08281972265024</v>
      </c>
      <c r="G15" s="22">
        <f>'Voted Expenditure &amp; Subsidy A-G'!H19</f>
        <v>69087</v>
      </c>
    </row>
    <row r="16" spans="1:7" ht="14.25" customHeight="1">
      <c r="A16" s="26" t="s">
        <v>218</v>
      </c>
      <c r="B16" s="20">
        <f>'Expenditure &amp; Subsidy A-G'!C23</f>
        <v>17230</v>
      </c>
      <c r="C16" s="19">
        <f>'Expenditure &amp; Subsidy A-G'!H23</f>
        <v>850841.41</v>
      </c>
      <c r="D16" s="19">
        <f t="shared" si="0"/>
        <v>49.381393499709809</v>
      </c>
      <c r="E16" s="22">
        <f>'Voted Expenditure &amp; Subsidy A-G'!C21</f>
        <v>12794169</v>
      </c>
      <c r="F16" s="66">
        <f t="shared" si="1"/>
        <v>742.55188624492166</v>
      </c>
      <c r="G16" s="22">
        <f>'Voted Expenditure &amp; Subsidy A-G'!H21</f>
        <v>113536</v>
      </c>
    </row>
    <row r="17" spans="1:7" ht="14.25" customHeight="1">
      <c r="A17" s="26" t="s">
        <v>49</v>
      </c>
      <c r="B17" s="20">
        <f>'Expenditure &amp; Subsidy A-G'!C24</f>
        <v>40686</v>
      </c>
      <c r="C17" s="19">
        <f>'Expenditure &amp; Subsidy A-G'!H24</f>
        <v>3358378.44</v>
      </c>
      <c r="D17" s="19">
        <f t="shared" si="0"/>
        <v>82.543834242737063</v>
      </c>
      <c r="E17" s="22">
        <f>'Voted Expenditure &amp; Subsidy A-G'!C22</f>
        <v>3709216</v>
      </c>
      <c r="F17" s="66">
        <f t="shared" si="1"/>
        <v>91.166887872978421</v>
      </c>
      <c r="G17" s="22">
        <f>'Voted Expenditure &amp; Subsidy A-G'!H22</f>
        <v>172857</v>
      </c>
    </row>
    <row r="18" spans="1:7" ht="14.25" customHeight="1">
      <c r="A18" s="26" t="s">
        <v>52</v>
      </c>
      <c r="B18" s="20">
        <f>'Expenditure &amp; Subsidy A-G'!C27</f>
        <v>114516</v>
      </c>
      <c r="C18" s="19">
        <f>'Expenditure &amp; Subsidy A-G'!H27</f>
        <v>4291830</v>
      </c>
      <c r="D18" s="19">
        <f t="shared" si="0"/>
        <v>37.477994341402074</v>
      </c>
      <c r="E18" s="22">
        <f>'Voted Expenditure &amp; Subsidy A-G'!C25</f>
        <v>4600000</v>
      </c>
      <c r="F18" s="66">
        <f t="shared" si="1"/>
        <v>40.169059345418979</v>
      </c>
      <c r="G18" s="22">
        <f>'Voted Expenditure &amp; Subsidy A-G'!H25</f>
        <v>382582</v>
      </c>
    </row>
    <row r="19" spans="1:7" ht="14.25" customHeight="1">
      <c r="A19" s="26" t="s">
        <v>219</v>
      </c>
      <c r="B19" s="20">
        <f>'Expenditure &amp; Subsidy A-G'!C28</f>
        <v>175687</v>
      </c>
      <c r="C19" s="19">
        <f>'Expenditure &amp; Subsidy A-G'!H28</f>
        <v>6114551.8399999999</v>
      </c>
      <c r="D19" s="19">
        <f t="shared" si="0"/>
        <v>34.803666975928785</v>
      </c>
      <c r="E19" s="22">
        <f>'Voted Expenditure &amp; Subsidy A-G'!C26</f>
        <v>7242000</v>
      </c>
      <c r="F19" s="66">
        <f t="shared" si="1"/>
        <v>41.221035136350444</v>
      </c>
      <c r="G19" s="22">
        <f>'Voted Expenditure &amp; Subsidy A-G'!H26</f>
        <v>561228</v>
      </c>
    </row>
    <row r="20" spans="1:7" ht="14.25" customHeight="1">
      <c r="A20" s="26" t="s">
        <v>56</v>
      </c>
      <c r="B20" s="20">
        <f>'Expenditure &amp; Subsidy A-G'!C29</f>
        <v>95919</v>
      </c>
      <c r="C20" s="19">
        <f>'Expenditure &amp; Subsidy A-G'!H29</f>
        <v>5587755.9700000007</v>
      </c>
      <c r="D20" s="19">
        <f t="shared" si="0"/>
        <v>58.254943963135567</v>
      </c>
      <c r="E20" s="22">
        <f>'Voted Expenditure &amp; Subsidy A-G'!C27</f>
        <v>4939965.3600000003</v>
      </c>
      <c r="F20" s="66">
        <f t="shared" si="1"/>
        <v>51.501426828886878</v>
      </c>
      <c r="G20" s="22">
        <f>'Voted Expenditure &amp; Subsidy A-G'!H27</f>
        <v>328960</v>
      </c>
    </row>
    <row r="21" spans="1:7" ht="14.25" customHeight="1">
      <c r="A21" s="26" t="s">
        <v>220</v>
      </c>
      <c r="B21" s="20">
        <f>'Expenditure &amp; Subsidy A-G'!C30</f>
        <v>378425</v>
      </c>
      <c r="C21" s="19">
        <f>'Expenditure &amp; Subsidy A-G'!H30</f>
        <v>16631854</v>
      </c>
      <c r="D21" s="19">
        <f t="shared" si="0"/>
        <v>43.950198850498779</v>
      </c>
      <c r="E21" s="22">
        <f>'Voted Expenditure &amp; Subsidy A-G'!C28</f>
        <v>17633979</v>
      </c>
      <c r="F21" s="66">
        <f t="shared" si="1"/>
        <v>46.598345775252689</v>
      </c>
      <c r="G21" s="22">
        <f>'Voted Expenditure &amp; Subsidy A-G'!H28</f>
        <v>1139031</v>
      </c>
    </row>
    <row r="22" spans="1:7" ht="14.25" customHeight="1">
      <c r="A22" s="26" t="s">
        <v>59</v>
      </c>
      <c r="B22" s="20">
        <f>'Expenditure &amp; Subsidy A-G'!C32</f>
        <v>347158</v>
      </c>
      <c r="C22" s="19">
        <f>'Expenditure &amp; Subsidy A-G'!H32</f>
        <v>11805258.75</v>
      </c>
      <c r="D22" s="19">
        <f t="shared" si="0"/>
        <v>34.005434845228976</v>
      </c>
      <c r="E22" s="22">
        <f>'Voted Expenditure &amp; Subsidy A-G'!C30</f>
        <v>10216090</v>
      </c>
      <c r="F22" s="66">
        <f t="shared" si="1"/>
        <v>29.427782162588791</v>
      </c>
      <c r="G22" s="22">
        <f>'Voted Expenditure &amp; Subsidy A-G'!H30</f>
        <v>1047921</v>
      </c>
    </row>
    <row r="23" spans="1:7" ht="14.25" customHeight="1">
      <c r="A23" s="26" t="s">
        <v>221</v>
      </c>
      <c r="B23" s="20">
        <f>'Expenditure &amp; Subsidy R-Y'!C17+'Expenditure &amp; Subsidy G-Q'!C8+'Expenditure &amp; Subsidy G-Q'!C29+'Expenditure &amp; Subsidy G-Q'!C40+'Expenditure &amp; Subsidy R-Y'!C23+'Expenditure &amp; Subsidy R-Y'!C25</f>
        <v>97887</v>
      </c>
      <c r="C23" s="19">
        <f>SUM('Expenditure &amp; Subsidy R-Y'!H17,+'Expenditure &amp; Subsidy G-Q'!H8+'Expenditure &amp; Subsidy G-Q'!H29+'Expenditure &amp; Subsidy G-Q'!H40,'Expenditure &amp; Subsidy R-Y'!H23,'Expenditure &amp; Subsidy R-Y'!H25)</f>
        <v>5555937.3200000003</v>
      </c>
      <c r="D23" s="19">
        <f t="shared" si="0"/>
        <v>56.758684197084399</v>
      </c>
      <c r="E23" s="22">
        <f>SUM('Voted Expenditure &amp; Subsidy R-Y'!C17,'Voted Expenditure &amp; Subsidy G-Q'!C7,'Voted Expenditure &amp; Subsidy G-Q'!C28,'Voted Expenditure &amp; Subsidy G-Q'!C39,'Voted Expenditure &amp; Subsidy R-Y'!C23,'Voted Expenditure &amp; Subsidy R-Y'!C25)</f>
        <v>4739930</v>
      </c>
      <c r="F23" s="66">
        <f t="shared" si="1"/>
        <v>48.422466721832315</v>
      </c>
      <c r="G23" s="22">
        <f>SUM('Voted Expenditure &amp; Subsidy R-Y'!H17,'Voted Expenditure &amp; Subsidy G-Q'!H7,'Voted Expenditure &amp; Subsidy G-Q'!H28,'Voted Expenditure &amp; Subsidy G-Q'!H39,'Voted Expenditure &amp; Subsidy R-Y'!H23,'Voted Expenditure &amp; Subsidy R-Y'!H25)</f>
        <v>639829</v>
      </c>
    </row>
    <row r="24" spans="1:7" ht="14.25" customHeight="1">
      <c r="A24" s="26" t="s">
        <v>222</v>
      </c>
      <c r="B24" s="20">
        <f>'Expenditure &amp; Subsidy G-Q'!C47+'Expenditure &amp; Subsidy A-G'!C18+'Expenditure &amp; Subsidy A-G'!C26+'Expenditure &amp; Subsidy A-G'!C40+'Expenditure &amp; Subsidy A-G'!C48</f>
        <v>86695</v>
      </c>
      <c r="C24" s="19">
        <f>SUM('Expenditure &amp; Subsidy G-Q'!H47,'Expenditure &amp; Subsidy A-G'!H18,'Expenditure &amp; Subsidy A-G'!H26,'Expenditure &amp; Subsidy A-G'!H40,'Expenditure &amp; Subsidy A-G'!H48)</f>
        <v>4505174.6900000004</v>
      </c>
      <c r="D24" s="19">
        <f t="shared" si="0"/>
        <v>51.965796066670514</v>
      </c>
      <c r="E24" s="22">
        <f>SUM('Voted Expenditure &amp; Subsidy G-Q'!C46,'Voted Expenditure &amp; Subsidy A-G'!C16,'Voted Expenditure &amp; Subsidy A-G'!C24,'Voted Expenditure &amp; Subsidy A-G'!C38,'Voted Expenditure &amp; Subsidy A-G'!C46)</f>
        <v>2419498</v>
      </c>
      <c r="F24" s="66">
        <f t="shared" si="1"/>
        <v>27.908160793586713</v>
      </c>
      <c r="G24" s="22">
        <f>SUM('Voted Expenditure &amp; Subsidy G-Q'!H46,'Voted Expenditure &amp; Subsidy A-G'!H16,'Voted Expenditure &amp; Subsidy A-G'!H24,'Voted Expenditure &amp; Subsidy A-G'!H38,'Voted Expenditure &amp; Subsidy A-G'!H46)</f>
        <v>545700</v>
      </c>
    </row>
    <row r="25" spans="1:7" ht="14.25" customHeight="1">
      <c r="A25" s="26" t="s">
        <v>223</v>
      </c>
      <c r="B25" s="20">
        <f>'Expenditure &amp; Subsidy A-G'!C33</f>
        <v>63020</v>
      </c>
      <c r="C25" s="19">
        <f>'Expenditure &amp; Subsidy A-G'!H33</f>
        <v>2206490.56</v>
      </c>
      <c r="D25" s="19">
        <f t="shared" si="0"/>
        <v>35.012544589019363</v>
      </c>
      <c r="E25" s="22">
        <f>'Voted Expenditure &amp; Subsidy A-G'!C31</f>
        <v>2119892</v>
      </c>
      <c r="F25" s="66">
        <f t="shared" si="1"/>
        <v>33.638400507775309</v>
      </c>
      <c r="G25" s="22">
        <f>'Voted Expenditure &amp; Subsidy A-G'!H31</f>
        <v>242594</v>
      </c>
    </row>
    <row r="26" spans="1:7" ht="14.25" customHeight="1">
      <c r="A26" s="26" t="s">
        <v>224</v>
      </c>
      <c r="B26" s="20">
        <f>'Expenditure &amp; Subsidy A-G'!C14+'Expenditure &amp; Subsidy A-G'!C34</f>
        <v>66241</v>
      </c>
      <c r="C26" s="19">
        <f>SUM('Expenditure &amp; Subsidy A-G'!H34,'Expenditure &amp; Subsidy A-G'!H14)</f>
        <v>3414094.7300000004</v>
      </c>
      <c r="D26" s="19">
        <f t="shared" si="0"/>
        <v>51.540507087755323</v>
      </c>
      <c r="E26" s="22">
        <f>SUM('Voted Expenditure &amp; Subsidy A-G'!C32,'Voted Expenditure &amp; Subsidy A-G'!C12)</f>
        <v>3602141</v>
      </c>
      <c r="F26" s="66">
        <f t="shared" si="1"/>
        <v>54.379327002913605</v>
      </c>
      <c r="G26" s="22">
        <f>SUM('Voted Expenditure &amp; Subsidy A-G'!H32,'Voted Expenditure &amp; Subsidy A-G'!H12)</f>
        <v>313736</v>
      </c>
    </row>
    <row r="27" spans="1:7" ht="14.25" customHeight="1">
      <c r="A27" s="26" t="s">
        <v>63</v>
      </c>
      <c r="B27" s="20">
        <f>'Expenditure &amp; Subsidy A-G'!C35</f>
        <v>4365</v>
      </c>
      <c r="C27" s="25">
        <f>'Expenditure &amp; Subsidy A-G'!H35</f>
        <v>483578.79</v>
      </c>
      <c r="D27" s="19">
        <f t="shared" si="0"/>
        <v>110.78551890034363</v>
      </c>
      <c r="E27" s="22">
        <f>'Voted Expenditure &amp; Subsidy A-G'!C33</f>
        <v>502469</v>
      </c>
      <c r="F27" s="66">
        <f t="shared" si="1"/>
        <v>115.11317296678122</v>
      </c>
      <c r="G27" s="22">
        <f>'Voted Expenditure &amp; Subsidy A-G'!H33</f>
        <v>72960</v>
      </c>
    </row>
    <row r="28" spans="1:7" ht="14.25" customHeight="1">
      <c r="A28" s="26" t="s">
        <v>65</v>
      </c>
      <c r="B28" s="20">
        <f>'Expenditure &amp; Subsidy A-G'!C36</f>
        <v>78093</v>
      </c>
      <c r="C28" s="19">
        <f>'Expenditure &amp; Subsidy A-G'!H36</f>
        <v>2619654.58</v>
      </c>
      <c r="D28" s="19">
        <f t="shared" si="0"/>
        <v>33.545318786574981</v>
      </c>
      <c r="E28" s="22">
        <f>'Voted Expenditure &amp; Subsidy A-G'!C34</f>
        <v>2664609</v>
      </c>
      <c r="F28" s="66">
        <f t="shared" si="1"/>
        <v>34.120971149782953</v>
      </c>
      <c r="G28" s="22">
        <f>'Voted Expenditure &amp; Subsidy A-G'!H34</f>
        <v>282033</v>
      </c>
    </row>
    <row r="29" spans="1:7" ht="14.25" customHeight="1">
      <c r="A29" s="26" t="s">
        <v>70</v>
      </c>
      <c r="B29" s="20">
        <f>'Expenditure &amp; Subsidy A-G'!C41</f>
        <v>239834</v>
      </c>
      <c r="C29" s="25">
        <f>'Expenditure &amp; Subsidy A-G'!H41</f>
        <v>8594727.0300000012</v>
      </c>
      <c r="D29" s="19">
        <f t="shared" si="0"/>
        <v>35.836149294929001</v>
      </c>
      <c r="E29" s="22">
        <f>'Voted Expenditure &amp; Subsidy A-G'!C39</f>
        <v>8211935</v>
      </c>
      <c r="F29" s="66">
        <f t="shared" si="1"/>
        <v>34.240078554333415</v>
      </c>
      <c r="G29" s="22">
        <f>'Voted Expenditure &amp; Subsidy A-G'!H39</f>
        <v>742995.4</v>
      </c>
    </row>
    <row r="30" spans="1:7" ht="14.25" customHeight="1">
      <c r="A30" s="26" t="s">
        <v>74</v>
      </c>
      <c r="B30" s="20">
        <f>'Expenditure &amp; Subsidy A-G'!C44</f>
        <v>9158</v>
      </c>
      <c r="C30" s="19">
        <f>'Expenditure &amp; Subsidy A-G'!H44</f>
        <v>672672.92999999993</v>
      </c>
      <c r="D30" s="19">
        <f t="shared" si="0"/>
        <v>73.451946931644457</v>
      </c>
      <c r="E30" s="65">
        <f>'Voted Expenditure &amp; Subsidy A-G'!C42</f>
        <v>426080</v>
      </c>
      <c r="F30" s="133">
        <f t="shared" si="1"/>
        <v>46.525442236296136</v>
      </c>
      <c r="G30" s="65">
        <f>'Voted Expenditure &amp; Subsidy A-G'!H42</f>
        <v>83769</v>
      </c>
    </row>
    <row r="31" spans="1:7" ht="14.25" customHeight="1">
      <c r="A31" s="26" t="s">
        <v>75</v>
      </c>
      <c r="B31" s="20">
        <f>'Expenditure &amp; Subsidy A-G'!C45</f>
        <v>39362</v>
      </c>
      <c r="C31" s="25">
        <f>'Expenditure &amp; Subsidy A-G'!H45</f>
        <v>2268012.62</v>
      </c>
      <c r="D31" s="19">
        <f t="shared" si="0"/>
        <v>57.619344037396473</v>
      </c>
      <c r="E31" s="22">
        <f>'Voted Expenditure &amp; Subsidy A-G'!C43</f>
        <v>2579480.5499999998</v>
      </c>
      <c r="F31" s="66">
        <f t="shared" si="1"/>
        <v>65.532253188354247</v>
      </c>
      <c r="G31" s="22">
        <f>'Voted Expenditure &amp; Subsidy A-G'!H43</f>
        <v>172701</v>
      </c>
    </row>
    <row r="32" spans="1:7" ht="14.25" customHeight="1">
      <c r="A32" s="26" t="s">
        <v>76</v>
      </c>
      <c r="B32" s="20">
        <f>'Expenditure &amp; Subsidy A-G'!C46</f>
        <v>207922</v>
      </c>
      <c r="C32" s="25">
        <f>'Expenditure &amp; Subsidy A-G'!H46</f>
        <v>6798023.9199999999</v>
      </c>
      <c r="D32" s="19">
        <f t="shared" si="0"/>
        <v>32.695067958176622</v>
      </c>
      <c r="E32" s="22">
        <f>'Voted Expenditure &amp; Subsidy A-G'!C44</f>
        <v>8744316</v>
      </c>
      <c r="F32" s="66">
        <f t="shared" si="1"/>
        <v>42.05575167610931</v>
      </c>
      <c r="G32" s="22">
        <f>'Voted Expenditure &amp; Subsidy A-G'!H44</f>
        <v>657008</v>
      </c>
    </row>
    <row r="33" spans="1:7" ht="14.25" customHeight="1">
      <c r="A33" s="26" t="s">
        <v>79</v>
      </c>
      <c r="B33" s="20">
        <f>'Expenditure &amp; Subsidy A-G'!C49</f>
        <v>159266</v>
      </c>
      <c r="C33" s="25">
        <f>'Expenditure &amp; Subsidy A-G'!H49</f>
        <v>6986345</v>
      </c>
      <c r="D33" s="19">
        <f t="shared" si="0"/>
        <v>43.865891025077545</v>
      </c>
      <c r="E33" s="22">
        <f>'Voted Expenditure &amp; Subsidy A-G'!C47</f>
        <v>7348965</v>
      </c>
      <c r="F33" s="66">
        <f t="shared" si="1"/>
        <v>46.142710936420833</v>
      </c>
      <c r="G33" s="22">
        <f>'Voted Expenditure &amp; Subsidy A-G'!H47</f>
        <v>510119.6</v>
      </c>
    </row>
    <row r="34" spans="1:7" ht="14.25" customHeight="1">
      <c r="A34" s="26" t="s">
        <v>187</v>
      </c>
      <c r="B34" s="20">
        <f>'Expenditure &amp; Subsidy A-G'!C51</f>
        <v>8816</v>
      </c>
      <c r="C34" s="19">
        <f>'Expenditure &amp; Subsidy A-G'!H51</f>
        <v>631383.96</v>
      </c>
      <c r="D34" s="19">
        <f t="shared" si="0"/>
        <v>71.617962794918327</v>
      </c>
      <c r="E34" s="22">
        <f>'Voted Expenditure &amp; Subsidy A-G'!C49</f>
        <v>722545</v>
      </c>
      <c r="F34" s="66">
        <f t="shared" si="1"/>
        <v>81.958371143375686</v>
      </c>
      <c r="G34" s="22">
        <f>'Voted Expenditure &amp; Subsidy A-G'!H49</f>
        <v>88113</v>
      </c>
    </row>
    <row r="35" spans="1:7" ht="14.25" customHeight="1">
      <c r="A35" s="26" t="s">
        <v>225</v>
      </c>
      <c r="B35" s="20">
        <f>'Expenditure &amp; Subsidy A-G'!C52</f>
        <v>31796</v>
      </c>
      <c r="C35" s="25">
        <f>'Expenditure &amp; Subsidy A-G'!H52</f>
        <v>2276470</v>
      </c>
      <c r="D35" s="19">
        <f t="shared" si="0"/>
        <v>71.596112718580954</v>
      </c>
      <c r="E35" s="22">
        <f>'Voted Expenditure &amp; Subsidy A-G'!C50</f>
        <v>2220467</v>
      </c>
      <c r="F35" s="66">
        <f t="shared" si="1"/>
        <v>69.83479053969053</v>
      </c>
      <c r="G35" s="22">
        <f>'Voted Expenditure &amp; Subsidy A-G'!H50</f>
        <v>151138</v>
      </c>
    </row>
    <row r="36" spans="1:7" ht="14.25" customHeight="1">
      <c r="A36" s="26" t="s">
        <v>226</v>
      </c>
      <c r="B36" s="20">
        <f>'Expenditure &amp; Subsidy R-Y'!C30</f>
        <v>3577</v>
      </c>
      <c r="C36" s="25">
        <f>'Expenditure &amp; Subsidy R-Y'!H30</f>
        <v>179045.23</v>
      </c>
      <c r="D36" s="19">
        <f t="shared" si="0"/>
        <v>50.054579256360078</v>
      </c>
      <c r="E36" s="22">
        <f>'Voted Expenditure &amp; Subsidy R-Y'!C30</f>
        <v>146000</v>
      </c>
      <c r="F36" s="66">
        <f t="shared" si="1"/>
        <v>40.816326530612244</v>
      </c>
      <c r="G36" s="22">
        <f>'Voted Expenditure &amp; Subsidy R-Y'!H30</f>
        <v>70714</v>
      </c>
    </row>
    <row r="37" spans="1:7" ht="14.25" customHeight="1">
      <c r="A37" s="26" t="s">
        <v>85</v>
      </c>
      <c r="B37" s="20">
        <f>'Expenditure &amp; Subsidy G-Q'!C7</f>
        <v>12713</v>
      </c>
      <c r="C37" s="25">
        <f>'Expenditure &amp; Subsidy G-Q'!H7</f>
        <v>563582.68000000005</v>
      </c>
      <c r="D37" s="19">
        <f t="shared" si="0"/>
        <v>44.331210571855586</v>
      </c>
      <c r="E37" s="22">
        <f>'Voted Expenditure &amp; Subsidy G-Q'!C6</f>
        <v>540294</v>
      </c>
      <c r="F37" s="66">
        <f t="shared" si="1"/>
        <v>42.499331393062221</v>
      </c>
      <c r="G37" s="22">
        <f>'Voted Expenditure &amp; Subsidy G-Q'!H6</f>
        <v>97921</v>
      </c>
    </row>
    <row r="38" spans="1:7" ht="14.25" customHeight="1">
      <c r="A38" s="26" t="s">
        <v>88</v>
      </c>
      <c r="B38" s="20">
        <f>'Expenditure &amp; Subsidy G-Q'!C9</f>
        <v>68009</v>
      </c>
      <c r="C38" s="25">
        <f>'Expenditure &amp; Subsidy G-Q'!H9</f>
        <v>3030346.89</v>
      </c>
      <c r="D38" s="19">
        <f t="shared" si="0"/>
        <v>44.558027466952908</v>
      </c>
      <c r="E38" s="22">
        <f>'Voted Expenditure &amp; Subsidy G-Q'!C8</f>
        <v>2708697.01</v>
      </c>
      <c r="F38" s="66">
        <f t="shared" si="1"/>
        <v>39.828508138628706</v>
      </c>
      <c r="G38" s="22">
        <f>'Voted Expenditure &amp; Subsidy G-Q'!H8</f>
        <v>250728</v>
      </c>
    </row>
    <row r="39" spans="1:7" ht="14.25" customHeight="1">
      <c r="A39" s="26" t="s">
        <v>227</v>
      </c>
      <c r="B39" s="20">
        <f>'Expenditure &amp; Subsidy G-Q'!C11</f>
        <v>188557</v>
      </c>
      <c r="C39" s="25">
        <f>'Expenditure &amp; Subsidy G-Q'!H11</f>
        <v>7808026.0699999994</v>
      </c>
      <c r="D39" s="19">
        <f t="shared" si="0"/>
        <v>41.409367300073711</v>
      </c>
      <c r="E39" s="22">
        <f>'Voted Expenditure &amp; Subsidy G-Q'!C10</f>
        <v>7812575</v>
      </c>
      <c r="F39" s="66">
        <f t="shared" si="1"/>
        <v>41.433492259635017</v>
      </c>
      <c r="G39" s="22">
        <f>'Voted Expenditure &amp; Subsidy G-Q'!H10</f>
        <v>592978</v>
      </c>
    </row>
    <row r="40" spans="1:7" ht="14.25" customHeight="1">
      <c r="A40" s="26" t="s">
        <v>91</v>
      </c>
      <c r="B40" s="20">
        <f>'Expenditure &amp; Subsidy G-Q'!C12</f>
        <v>18553</v>
      </c>
      <c r="C40" s="24">
        <f>'Expenditure &amp; Subsidy G-Q'!H12</f>
        <v>748067</v>
      </c>
      <c r="D40" s="19">
        <f t="shared" si="0"/>
        <v>40.320541152374282</v>
      </c>
      <c r="E40" s="65">
        <f>'Voted Expenditure &amp; Subsidy G-Q'!C11</f>
        <v>728921</v>
      </c>
      <c r="F40" s="133">
        <f t="shared" si="1"/>
        <v>39.288578666522938</v>
      </c>
      <c r="G40" s="65">
        <f>'Voted Expenditure &amp; Subsidy G-Q'!H11</f>
        <v>113396</v>
      </c>
    </row>
    <row r="41" spans="1:7" ht="14.25" customHeight="1">
      <c r="A41" s="26" t="s">
        <v>92</v>
      </c>
      <c r="B41" s="20">
        <f>'Expenditure &amp; Subsidy G-Q'!C13</f>
        <v>150698</v>
      </c>
      <c r="C41" s="25">
        <f>'Expenditure &amp; Subsidy G-Q'!H13</f>
        <v>7515946.4199999999</v>
      </c>
      <c r="D41" s="19">
        <f t="shared" si="0"/>
        <v>49.874228058766541</v>
      </c>
      <c r="E41" s="22">
        <f>'Voted Expenditure &amp; Subsidy G-Q'!C12</f>
        <v>7461633</v>
      </c>
      <c r="F41" s="66">
        <f t="shared" si="1"/>
        <v>49.513815710891983</v>
      </c>
      <c r="G41" s="22">
        <f>'Voted Expenditure &amp; Subsidy G-Q'!H12</f>
        <v>485080</v>
      </c>
    </row>
    <row r="42" spans="1:7" ht="14.25" customHeight="1">
      <c r="A42" s="26" t="s">
        <v>189</v>
      </c>
      <c r="B42" s="20">
        <f>'Expenditure &amp; Subsidy G-Q'!C15</f>
        <v>199759</v>
      </c>
      <c r="C42" s="19">
        <f>'Expenditure &amp; Subsidy G-Q'!H15</f>
        <v>14810664.66</v>
      </c>
      <c r="D42" s="19">
        <f t="shared" si="0"/>
        <v>74.142665211579953</v>
      </c>
      <c r="E42" s="22">
        <f>'Voted Expenditure &amp; Subsidy G-Q'!C14</f>
        <v>12436000</v>
      </c>
      <c r="F42" s="66">
        <f t="shared" si="1"/>
        <v>62.25501729584149</v>
      </c>
      <c r="G42" s="22">
        <f>'Voted Expenditure &amp; Subsidy G-Q'!H14</f>
        <v>625525</v>
      </c>
    </row>
    <row r="43" spans="1:7" ht="14.25" customHeight="1">
      <c r="A43" s="26" t="s">
        <v>96</v>
      </c>
      <c r="B43" s="20">
        <f>'Expenditure &amp; Subsidy G-Q'!C16</f>
        <v>17696</v>
      </c>
      <c r="C43" s="25">
        <f>'Expenditure &amp; Subsidy G-Q'!H16</f>
        <v>1174621.97</v>
      </c>
      <c r="D43" s="19">
        <f t="shared" si="0"/>
        <v>66.377823801989152</v>
      </c>
      <c r="E43" s="22">
        <f>'Voted Expenditure &amp; Subsidy G-Q'!C15</f>
        <v>1288570</v>
      </c>
      <c r="F43" s="66">
        <f t="shared" si="1"/>
        <v>72.817020795660042</v>
      </c>
      <c r="G43" s="22">
        <f>'Voted Expenditure &amp; Subsidy G-Q'!H15</f>
        <v>113421</v>
      </c>
    </row>
    <row r="44" spans="1:7" ht="14.25" customHeight="1">
      <c r="A44" s="26" t="s">
        <v>98</v>
      </c>
      <c r="B44" s="20">
        <f>'Expenditure &amp; Subsidy G-Q'!C18</f>
        <v>30092</v>
      </c>
      <c r="C44" s="25">
        <f>'Expenditure &amp; Subsidy G-Q'!H18</f>
        <v>1112165.47</v>
      </c>
      <c r="D44" s="19">
        <f t="shared" si="0"/>
        <v>36.958841884886347</v>
      </c>
      <c r="E44" s="22">
        <f>'Voted Expenditure &amp; Subsidy G-Q'!C17</f>
        <v>1304007</v>
      </c>
      <c r="F44" s="66">
        <f t="shared" si="1"/>
        <v>43.334009038947229</v>
      </c>
      <c r="G44" s="22">
        <f>'Voted Expenditure &amp; Subsidy G-Q'!H17</f>
        <v>150192</v>
      </c>
    </row>
    <row r="45" spans="1:7" ht="14.25" customHeight="1">
      <c r="A45" s="26" t="s">
        <v>99</v>
      </c>
      <c r="B45" s="20">
        <f>'Expenditure &amp; Subsidy G-Q'!C19</f>
        <v>24006</v>
      </c>
      <c r="C45" s="25">
        <f>'Expenditure &amp; Subsidy G-Q'!H19</f>
        <v>1269596.78</v>
      </c>
      <c r="D45" s="19">
        <f t="shared" si="0"/>
        <v>52.886644172290261</v>
      </c>
      <c r="E45" s="22">
        <f>'Voted Expenditure &amp; Subsidy G-Q'!C18</f>
        <v>896863</v>
      </c>
      <c r="F45" s="66">
        <f t="shared" si="1"/>
        <v>37.359951678746981</v>
      </c>
      <c r="G45" s="22">
        <f>'Voted Expenditure &amp; Subsidy G-Q'!H18</f>
        <v>124629</v>
      </c>
    </row>
    <row r="46" spans="1:7" ht="14.25" customHeight="1">
      <c r="A46" s="26" t="s">
        <v>228</v>
      </c>
      <c r="B46" s="20">
        <f>'Expenditure &amp; Subsidy G-Q'!C20</f>
        <v>126554</v>
      </c>
      <c r="C46" s="25">
        <f>'Expenditure &amp; Subsidy G-Q'!H20</f>
        <v>5705586.2000000002</v>
      </c>
      <c r="D46" s="19">
        <f t="shared" si="0"/>
        <v>45.08420279090349</v>
      </c>
      <c r="E46" s="22">
        <f>'Voted Expenditure &amp; Subsidy G-Q'!C19</f>
        <v>5884300</v>
      </c>
      <c r="F46" s="66">
        <f t="shared" si="1"/>
        <v>46.496357286217744</v>
      </c>
      <c r="G46" s="22">
        <f>'Voted Expenditure &amp; Subsidy G-Q'!H19</f>
        <v>416269</v>
      </c>
    </row>
    <row r="47" spans="1:7" ht="14.25" customHeight="1">
      <c r="A47" s="26" t="s">
        <v>102</v>
      </c>
      <c r="B47" s="20">
        <f>'Expenditure &amp; Subsidy G-Q'!C22</f>
        <v>6025</v>
      </c>
      <c r="C47" s="25">
        <f>'Expenditure &amp; Subsidy G-Q'!H22</f>
        <v>458739</v>
      </c>
      <c r="D47" s="19">
        <f t="shared" si="0"/>
        <v>76.139253112033188</v>
      </c>
      <c r="E47" s="22">
        <f>'Voted Expenditure &amp; Subsidy G-Q'!C21</f>
        <v>451567</v>
      </c>
      <c r="F47" s="66">
        <f t="shared" si="1"/>
        <v>74.948879668049798</v>
      </c>
      <c r="G47" s="22">
        <f>'Voted Expenditure &amp; Subsidy G-Q'!H21</f>
        <v>78860</v>
      </c>
    </row>
    <row r="48" spans="1:7" ht="14.25" customHeight="1">
      <c r="A48" s="26" t="s">
        <v>104</v>
      </c>
      <c r="B48" s="20">
        <f>'Expenditure &amp; Subsidy G-Q'!C23</f>
        <v>210031</v>
      </c>
      <c r="C48" s="25">
        <f>'Expenditure &amp; Subsidy G-Q'!H23</f>
        <v>12364004.109999999</v>
      </c>
      <c r="D48" s="19">
        <f t="shared" si="0"/>
        <v>58.867520080369083</v>
      </c>
      <c r="E48" s="22">
        <f>'Voted Expenditure &amp; Subsidy G-Q'!C22</f>
        <v>12610585</v>
      </c>
      <c r="F48" s="66">
        <f t="shared" si="1"/>
        <v>60.04154148673291</v>
      </c>
      <c r="G48" s="22">
        <f>'Voted Expenditure &amp; Subsidy G-Q'!H22</f>
        <v>656257</v>
      </c>
    </row>
    <row r="49" spans="1:7" ht="14.25" customHeight="1">
      <c r="A49" s="26" t="s">
        <v>105</v>
      </c>
      <c r="B49" s="20">
        <f>'Expenditure &amp; Subsidy G-Q'!C24+'Expenditure &amp; Subsidy G-Q'!C14</f>
        <v>55197</v>
      </c>
      <c r="C49" s="25">
        <f>'Expenditure &amp; Subsidy G-Q'!H24+'Expenditure &amp; Subsidy G-Q'!H14</f>
        <v>4009157.45</v>
      </c>
      <c r="D49" s="19">
        <f t="shared" si="0"/>
        <v>72.633611428157337</v>
      </c>
      <c r="E49" s="22">
        <f>'Voted Expenditure &amp; Subsidy G-Q'!C23+'Voted Expenditure &amp; Subsidy G-Q'!C13</f>
        <v>4501868</v>
      </c>
      <c r="F49" s="66">
        <f t="shared" si="1"/>
        <v>81.560012319510122</v>
      </c>
      <c r="G49" s="22">
        <f>'Voted Expenditure &amp; Subsidy G-Q'!H23+'Voted Expenditure &amp; Subsidy G-Q'!H13</f>
        <v>268492</v>
      </c>
    </row>
    <row r="50" spans="1:7" ht="14.25" customHeight="1">
      <c r="A50" s="26" t="s">
        <v>106</v>
      </c>
      <c r="B50" s="20">
        <f>'Expenditure &amp; Subsidy G-Q'!C25</f>
        <v>11242</v>
      </c>
      <c r="C50" s="25">
        <f>'Expenditure &amp; Subsidy G-Q'!H25</f>
        <v>609096.6</v>
      </c>
      <c r="D50" s="19">
        <f t="shared" si="0"/>
        <v>54.18044831880448</v>
      </c>
      <c r="E50" s="22">
        <f>'Voted Expenditure &amp; Subsidy G-Q'!C24</f>
        <v>575484</v>
      </c>
      <c r="F50" s="66">
        <f t="shared" si="1"/>
        <v>51.190535491905358</v>
      </c>
      <c r="G50" s="22">
        <f>'Voted Expenditure &amp; Subsidy G-Q'!H24</f>
        <v>92559</v>
      </c>
    </row>
    <row r="51" spans="1:7" ht="12.75">
      <c r="A51" s="26" t="s">
        <v>108</v>
      </c>
      <c r="B51" s="20">
        <f>'Expenditure &amp; Subsidy G-Q'!C27</f>
        <v>21556</v>
      </c>
      <c r="C51" s="25">
        <f>'Expenditure &amp; Subsidy G-Q'!H27</f>
        <v>1040561.69</v>
      </c>
      <c r="D51" s="19">
        <f t="shared" si="0"/>
        <v>48.272485154945258</v>
      </c>
      <c r="E51" s="22">
        <f>'Voted Expenditure &amp; Subsidy G-Q'!C26</f>
        <v>1262390.1399999999</v>
      </c>
      <c r="F51" s="66">
        <f t="shared" si="1"/>
        <v>58.563283540545548</v>
      </c>
      <c r="G51" s="22">
        <f>'Voted Expenditure &amp; Subsidy G-Q'!H26</f>
        <v>124422</v>
      </c>
    </row>
    <row r="52" spans="1:7" ht="12.75">
      <c r="A52" s="136" t="s">
        <v>109</v>
      </c>
      <c r="B52" s="20">
        <v>234917</v>
      </c>
      <c r="C52" s="25">
        <v>9499191.3300000001</v>
      </c>
      <c r="D52" s="47">
        <v>40.436372548602272</v>
      </c>
      <c r="E52" s="22">
        <v>8913741</v>
      </c>
      <c r="F52" s="120">
        <v>37.944214339532685</v>
      </c>
      <c r="G52" s="22">
        <v>728034</v>
      </c>
    </row>
    <row r="53" spans="1:7" ht="14.25" customHeight="1">
      <c r="A53" s="125" t="s">
        <v>229</v>
      </c>
      <c r="B53" s="20">
        <v>69705</v>
      </c>
      <c r="C53" s="19">
        <v>3848424.74</v>
      </c>
      <c r="D53" s="47">
        <v>55.210167706764224</v>
      </c>
      <c r="E53" s="22">
        <v>3244583</v>
      </c>
      <c r="F53" s="120">
        <v>46.547349544509004</v>
      </c>
      <c r="G53" s="22">
        <v>384598</v>
      </c>
    </row>
    <row r="54" spans="1:7" s="26" customFormat="1" ht="11.25">
      <c r="A54" s="136" t="s">
        <v>112</v>
      </c>
      <c r="B54" s="20">
        <v>90449</v>
      </c>
      <c r="C54" s="25">
        <v>3241442.2600000002</v>
      </c>
      <c r="D54" s="47">
        <v>35.837237117049391</v>
      </c>
      <c r="E54" s="22">
        <v>3980893</v>
      </c>
      <c r="F54" s="120">
        <v>44.012570619907351</v>
      </c>
      <c r="G54" s="22">
        <v>315448</v>
      </c>
    </row>
    <row r="55" spans="1:7" ht="14.25" customHeight="1">
      <c r="A55" s="136" t="s">
        <v>113</v>
      </c>
      <c r="B55" s="20">
        <v>95209</v>
      </c>
      <c r="C55" s="25">
        <v>4828533.87</v>
      </c>
      <c r="D55" s="47">
        <v>50.71509909777437</v>
      </c>
      <c r="E55" s="22">
        <v>5565064</v>
      </c>
      <c r="F55" s="120">
        <v>58.45102878929513</v>
      </c>
      <c r="G55" s="22">
        <v>334333</v>
      </c>
    </row>
    <row r="56" spans="1:7" ht="14.25" customHeight="1">
      <c r="A56" s="136" t="s">
        <v>114</v>
      </c>
      <c r="B56" s="20">
        <v>25563</v>
      </c>
      <c r="C56" s="25">
        <v>1379958.29</v>
      </c>
      <c r="D56" s="47">
        <v>53.982642491100421</v>
      </c>
      <c r="E56" s="22">
        <v>1460010.76</v>
      </c>
      <c r="F56" s="120">
        <v>57.114218206000864</v>
      </c>
      <c r="G56" s="22">
        <v>132322</v>
      </c>
    </row>
    <row r="57" spans="1:7" ht="14.25" customHeight="1">
      <c r="A57" s="136" t="s">
        <v>116</v>
      </c>
      <c r="B57" s="20">
        <v>30122</v>
      </c>
      <c r="C57" s="25">
        <v>2767534.98</v>
      </c>
      <c r="D57" s="47">
        <v>91.877530708452298</v>
      </c>
      <c r="E57" s="22">
        <v>2564000</v>
      </c>
      <c r="F57" s="120">
        <v>85.120509926299718</v>
      </c>
      <c r="G57" s="22">
        <v>141438</v>
      </c>
    </row>
    <row r="58" spans="1:7" ht="14.25" customHeight="1">
      <c r="A58" s="136" t="s">
        <v>117</v>
      </c>
      <c r="B58" s="20">
        <v>12571</v>
      </c>
      <c r="C58" s="24">
        <v>623818.25</v>
      </c>
      <c r="D58" s="47">
        <v>49.623597963566937</v>
      </c>
      <c r="E58" s="65">
        <v>650000</v>
      </c>
      <c r="F58" s="120">
        <v>51.706308169596689</v>
      </c>
      <c r="G58" s="65">
        <v>94348</v>
      </c>
    </row>
    <row r="59" spans="1:7" ht="14.25" customHeight="1">
      <c r="A59" s="136" t="s">
        <v>119</v>
      </c>
      <c r="B59" s="20">
        <v>16212</v>
      </c>
      <c r="C59" s="24">
        <v>1035490.9</v>
      </c>
      <c r="D59" s="47">
        <v>63.871878855169015</v>
      </c>
      <c r="E59" s="65">
        <v>760162</v>
      </c>
      <c r="F59" s="120">
        <v>46.888847767086112</v>
      </c>
      <c r="G59" s="65">
        <v>105672</v>
      </c>
    </row>
    <row r="60" spans="1:7" ht="14.25" customHeight="1">
      <c r="A60" s="136" t="s">
        <v>120</v>
      </c>
      <c r="B60" s="20">
        <v>19911</v>
      </c>
      <c r="C60" s="137">
        <v>3493912.3899999997</v>
      </c>
      <c r="D60" s="47">
        <v>175.47648987996584</v>
      </c>
      <c r="E60" s="22">
        <v>938700</v>
      </c>
      <c r="F60" s="120">
        <v>47.144794334789815</v>
      </c>
      <c r="G60" s="22">
        <v>121177</v>
      </c>
    </row>
    <row r="61" spans="1:7" ht="14.25" customHeight="1">
      <c r="A61" s="136" t="s">
        <v>124</v>
      </c>
      <c r="B61" s="20">
        <v>254349</v>
      </c>
      <c r="C61" s="19">
        <v>15905644</v>
      </c>
      <c r="D61" s="47">
        <v>62.534721976496861</v>
      </c>
      <c r="E61" s="22">
        <v>10357579.17</v>
      </c>
      <c r="F61" s="120">
        <v>40.721918191146813</v>
      </c>
      <c r="G61" s="22">
        <v>897986</v>
      </c>
    </row>
    <row r="62" spans="1:7" ht="14.25" customHeight="1">
      <c r="A62" s="136" t="s">
        <v>125</v>
      </c>
      <c r="B62" s="20">
        <v>73712</v>
      </c>
      <c r="C62" s="25">
        <v>4325847</v>
      </c>
      <c r="D62" s="47">
        <v>58.685790644671151</v>
      </c>
      <c r="E62" s="22">
        <v>4813067</v>
      </c>
      <c r="F62" s="120">
        <v>65.295569242457134</v>
      </c>
      <c r="G62" s="22">
        <v>265670</v>
      </c>
    </row>
    <row r="63" spans="1:7" ht="14.25" customHeight="1">
      <c r="A63" s="136" t="s">
        <v>230</v>
      </c>
      <c r="B63" s="20">
        <v>13248</v>
      </c>
      <c r="C63" s="25">
        <v>1434835.61</v>
      </c>
      <c r="D63" s="47">
        <v>108.30582804951692</v>
      </c>
      <c r="E63" s="22">
        <v>1432477.2</v>
      </c>
      <c r="F63" s="120">
        <v>108.12780797101449</v>
      </c>
      <c r="G63" s="22">
        <v>287381.7</v>
      </c>
    </row>
    <row r="64" spans="1:7" ht="14.25" customHeight="1">
      <c r="A64" s="136" t="s">
        <v>126</v>
      </c>
      <c r="B64" s="20">
        <v>272184</v>
      </c>
      <c r="C64" s="19">
        <v>13634506.390000001</v>
      </c>
      <c r="D64" s="47">
        <v>50.092975303471185</v>
      </c>
      <c r="E64" s="22">
        <v>12747096</v>
      </c>
      <c r="F64" s="120">
        <v>46.832642624107223</v>
      </c>
      <c r="G64" s="22">
        <v>831315</v>
      </c>
    </row>
    <row r="65" spans="1:7" ht="14.25" customHeight="1">
      <c r="A65" s="136" t="s">
        <v>191</v>
      </c>
      <c r="B65" s="20">
        <v>5425</v>
      </c>
      <c r="C65" s="25">
        <v>472151.47</v>
      </c>
      <c r="D65" s="47">
        <v>87.032529032258054</v>
      </c>
      <c r="E65" s="22">
        <v>3817109.52</v>
      </c>
      <c r="F65" s="120">
        <v>703.61465806451611</v>
      </c>
      <c r="G65" s="22">
        <v>73982</v>
      </c>
    </row>
    <row r="66" spans="1:7" ht="14.25" customHeight="1">
      <c r="A66" s="136" t="s">
        <v>129</v>
      </c>
      <c r="B66" s="20">
        <v>14623</v>
      </c>
      <c r="C66" s="19">
        <v>1088916.6200000001</v>
      </c>
      <c r="D66" s="47">
        <v>74.466020652396921</v>
      </c>
      <c r="E66" s="22">
        <v>877885</v>
      </c>
      <c r="F66" s="120">
        <v>60.034534637215344</v>
      </c>
      <c r="G66" s="22">
        <v>103364</v>
      </c>
    </row>
    <row r="67" spans="1:7" ht="14.25" customHeight="1">
      <c r="A67" s="136" t="s">
        <v>130</v>
      </c>
      <c r="B67" s="20">
        <v>258799</v>
      </c>
      <c r="C67" s="25">
        <v>12236163.290000001</v>
      </c>
      <c r="D67" s="47">
        <v>47.280566346856055</v>
      </c>
      <c r="E67" s="22">
        <v>16666228.119999999</v>
      </c>
      <c r="F67" s="120">
        <v>64.398348216183209</v>
      </c>
      <c r="G67" s="22">
        <v>794479</v>
      </c>
    </row>
    <row r="68" spans="1:7" ht="14.25" customHeight="1">
      <c r="A68" s="136" t="s">
        <v>131</v>
      </c>
      <c r="B68" s="20">
        <v>219173</v>
      </c>
      <c r="C68" s="25">
        <v>7438588.3599999994</v>
      </c>
      <c r="D68" s="47">
        <v>33.939346361093747</v>
      </c>
      <c r="E68" s="22">
        <v>7585121</v>
      </c>
      <c r="F68" s="120">
        <v>34.607917033576214</v>
      </c>
      <c r="G68" s="22">
        <v>681545</v>
      </c>
    </row>
    <row r="69" spans="1:7" ht="14.25" customHeight="1">
      <c r="A69" s="136" t="s">
        <v>132</v>
      </c>
      <c r="B69" s="20">
        <v>87560</v>
      </c>
      <c r="C69" s="25">
        <v>3515565.81</v>
      </c>
      <c r="D69" s="47">
        <v>40.150363293741435</v>
      </c>
      <c r="E69" s="22">
        <v>3192393</v>
      </c>
      <c r="F69" s="120">
        <v>36.459490634993145</v>
      </c>
      <c r="G69" s="22">
        <v>309014</v>
      </c>
    </row>
    <row r="70" spans="1:7" ht="14.25" customHeight="1">
      <c r="A70" s="136" t="s">
        <v>231</v>
      </c>
      <c r="B70" s="20">
        <v>63491</v>
      </c>
      <c r="C70" s="25">
        <v>1891681.03</v>
      </c>
      <c r="D70" s="47">
        <v>29.794475279960938</v>
      </c>
      <c r="E70" s="22">
        <v>1215156.99</v>
      </c>
      <c r="F70" s="120">
        <v>19.139043171473123</v>
      </c>
      <c r="G70" s="22">
        <v>237161</v>
      </c>
    </row>
    <row r="71" spans="1:7" ht="14.25" customHeight="1">
      <c r="A71" s="136" t="s">
        <v>135</v>
      </c>
      <c r="B71" s="20">
        <v>153498</v>
      </c>
      <c r="C71" s="25">
        <v>10185965.379999999</v>
      </c>
      <c r="D71" s="47">
        <v>66.358945263130451</v>
      </c>
      <c r="E71" s="22">
        <v>10384647</v>
      </c>
      <c r="F71" s="120">
        <v>67.653304929054457</v>
      </c>
      <c r="G71" s="22">
        <v>493681</v>
      </c>
    </row>
    <row r="72" spans="1:7" ht="14.25" customHeight="1">
      <c r="A72" s="136" t="s">
        <v>232</v>
      </c>
      <c r="B72" s="20">
        <v>225260</v>
      </c>
      <c r="C72" s="25">
        <v>9094353.2899999991</v>
      </c>
      <c r="D72" s="47">
        <v>40.372695063482197</v>
      </c>
      <c r="E72" s="22">
        <v>8846808</v>
      </c>
      <c r="F72" s="120">
        <v>39.273763650892299</v>
      </c>
      <c r="G72" s="22">
        <v>876264</v>
      </c>
    </row>
    <row r="73" spans="1:7" ht="14.25" customHeight="1">
      <c r="A73" s="136" t="s">
        <v>233</v>
      </c>
      <c r="B73" s="20">
        <v>32413</v>
      </c>
      <c r="C73" s="19">
        <v>1839149.65</v>
      </c>
      <c r="D73" s="47">
        <v>56.741111591028286</v>
      </c>
      <c r="E73" s="22">
        <v>1524254</v>
      </c>
      <c r="F73" s="120">
        <v>47.026008083176507</v>
      </c>
      <c r="G73" s="22">
        <v>221237</v>
      </c>
    </row>
    <row r="74" spans="1:7" ht="14.25" customHeight="1">
      <c r="A74" s="136" t="s">
        <v>234</v>
      </c>
      <c r="B74" s="20">
        <v>142116</v>
      </c>
      <c r="C74" s="25">
        <v>8621671.8399999999</v>
      </c>
      <c r="D74" s="47">
        <v>60.666440372653327</v>
      </c>
      <c r="E74" s="22">
        <v>7655647.1100000003</v>
      </c>
      <c r="F74" s="120">
        <v>53.869002153170655</v>
      </c>
      <c r="G74" s="22">
        <v>1002531.6499999999</v>
      </c>
    </row>
    <row r="75" spans="1:7" ht="14.25" customHeight="1">
      <c r="A75" s="136" t="s">
        <v>137</v>
      </c>
      <c r="B75" s="20">
        <v>132822</v>
      </c>
      <c r="C75" s="19">
        <v>8018200.79</v>
      </c>
      <c r="D75" s="47">
        <v>60.368017271235189</v>
      </c>
      <c r="E75" s="22">
        <v>7372990</v>
      </c>
      <c r="F75" s="120">
        <v>55.510307027450274</v>
      </c>
      <c r="G75" s="22">
        <v>434754</v>
      </c>
    </row>
    <row r="76" spans="1:7" ht="14.25" customHeight="1">
      <c r="A76" s="136" t="s">
        <v>138</v>
      </c>
      <c r="B76" s="20">
        <v>76364</v>
      </c>
      <c r="C76" s="19">
        <v>3484258.63</v>
      </c>
      <c r="D76" s="47">
        <v>45.626979073909169</v>
      </c>
      <c r="E76" s="22">
        <v>3672062</v>
      </c>
      <c r="F76" s="120">
        <v>48.086297208108533</v>
      </c>
      <c r="G76" s="22">
        <v>276158</v>
      </c>
    </row>
    <row r="77" spans="1:7" ht="14.25" customHeight="1">
      <c r="A77" s="136" t="s">
        <v>139</v>
      </c>
      <c r="B77" s="20">
        <v>108892</v>
      </c>
      <c r="C77" s="19">
        <v>4561965.9400000004</v>
      </c>
      <c r="D77" s="47">
        <v>41.894408588326051</v>
      </c>
      <c r="E77" s="22">
        <v>2932162</v>
      </c>
      <c r="F77" s="120">
        <v>26.927249017375015</v>
      </c>
      <c r="G77" s="22">
        <v>370862</v>
      </c>
    </row>
    <row r="78" spans="1:7" ht="14.25" customHeight="1">
      <c r="A78" s="136" t="s">
        <v>140</v>
      </c>
      <c r="B78" s="20">
        <v>23573</v>
      </c>
      <c r="C78" s="25">
        <v>2322662.23</v>
      </c>
      <c r="D78" s="47">
        <v>98.530616807364353</v>
      </c>
      <c r="E78" s="22">
        <v>1183600</v>
      </c>
      <c r="F78" s="120">
        <v>50.20998600093327</v>
      </c>
      <c r="G78" s="22">
        <v>124085</v>
      </c>
    </row>
    <row r="79" spans="1:7" ht="14.25" customHeight="1">
      <c r="A79" s="136" t="s">
        <v>142</v>
      </c>
      <c r="B79" s="20">
        <v>21207</v>
      </c>
      <c r="C79" s="19">
        <v>921866</v>
      </c>
      <c r="D79" s="47">
        <v>43.469892016786908</v>
      </c>
      <c r="E79" s="22">
        <v>925983</v>
      </c>
      <c r="F79" s="120">
        <v>43.664026029141318</v>
      </c>
      <c r="G79" s="22">
        <v>118109</v>
      </c>
    </row>
    <row r="80" spans="1:7" ht="14.25" customHeight="1">
      <c r="A80" s="136" t="s">
        <v>144</v>
      </c>
      <c r="B80" s="20">
        <v>47705</v>
      </c>
      <c r="C80" s="25">
        <v>2219985.1799999997</v>
      </c>
      <c r="D80" s="47">
        <v>46.535691856199556</v>
      </c>
      <c r="E80" s="22">
        <v>1692500</v>
      </c>
      <c r="F80" s="120">
        <v>35.478461377214131</v>
      </c>
      <c r="G80" s="22">
        <v>192171</v>
      </c>
    </row>
    <row r="81" spans="1:7" ht="14.25" customHeight="1">
      <c r="A81" s="136" t="s">
        <v>145</v>
      </c>
      <c r="B81" s="20">
        <v>234275</v>
      </c>
      <c r="C81" s="25">
        <v>12419024.49</v>
      </c>
      <c r="D81" s="47">
        <v>53.010455618397181</v>
      </c>
      <c r="E81" s="22">
        <v>7459820</v>
      </c>
      <c r="F81" s="120">
        <v>31.842151317895635</v>
      </c>
      <c r="G81" s="22">
        <v>723896</v>
      </c>
    </row>
    <row r="82" spans="1:7" ht="14.25" customHeight="1">
      <c r="A82" s="136" t="s">
        <v>235</v>
      </c>
      <c r="B82" s="20">
        <v>242237</v>
      </c>
      <c r="C82" s="25">
        <v>22422620.289999999</v>
      </c>
      <c r="D82" s="47">
        <v>92.564803436304118</v>
      </c>
      <c r="E82" s="22">
        <v>12589504</v>
      </c>
      <c r="F82" s="120">
        <v>51.97184575436453</v>
      </c>
      <c r="G82" s="22">
        <v>746587</v>
      </c>
    </row>
    <row r="83" spans="1:7" ht="14.25" customHeight="1">
      <c r="A83" s="136" t="s">
        <v>150</v>
      </c>
      <c r="B83" s="20">
        <v>6502</v>
      </c>
      <c r="C83" s="19">
        <v>626057.88</v>
      </c>
      <c r="D83" s="47">
        <v>96.286970163026766</v>
      </c>
      <c r="E83" s="22">
        <v>545681</v>
      </c>
      <c r="F83" s="120">
        <v>83.925099969240236</v>
      </c>
      <c r="G83" s="22">
        <v>82961</v>
      </c>
    </row>
    <row r="84" spans="1:7" ht="14.25" customHeight="1">
      <c r="A84" s="136" t="s">
        <v>236</v>
      </c>
      <c r="B84" s="20">
        <v>14152</v>
      </c>
      <c r="C84" s="25">
        <v>713717.16999999993</v>
      </c>
      <c r="D84" s="47">
        <v>50.432247738835493</v>
      </c>
      <c r="E84" s="22">
        <v>1482393</v>
      </c>
      <c r="F84" s="120">
        <v>104.74795081967213</v>
      </c>
      <c r="G84" s="22">
        <v>98854</v>
      </c>
    </row>
    <row r="85" spans="1:7" ht="14.25" customHeight="1">
      <c r="A85" s="136" t="s">
        <v>153</v>
      </c>
      <c r="B85" s="20">
        <v>8419</v>
      </c>
      <c r="C85" s="25">
        <v>437804</v>
      </c>
      <c r="D85" s="47">
        <v>52.001900463237916</v>
      </c>
      <c r="E85" s="22">
        <v>449843</v>
      </c>
      <c r="F85" s="120">
        <v>53.431880270816009</v>
      </c>
      <c r="G85" s="22">
        <v>80896</v>
      </c>
    </row>
    <row r="86" spans="1:7" ht="14.25" customHeight="1">
      <c r="A86" s="136" t="s">
        <v>160</v>
      </c>
      <c r="B86" s="20">
        <v>72743</v>
      </c>
      <c r="C86" s="25">
        <v>5327315.7200000007</v>
      </c>
      <c r="D86" s="47">
        <v>73.234754134418438</v>
      </c>
      <c r="E86" s="22">
        <v>4257857</v>
      </c>
      <c r="F86" s="120">
        <v>58.532876015561634</v>
      </c>
      <c r="G86" s="22">
        <v>262908</v>
      </c>
    </row>
    <row r="87" spans="1:7" ht="14.25" customHeight="1">
      <c r="A87" s="136" t="s">
        <v>162</v>
      </c>
      <c r="B87" s="20">
        <v>7142</v>
      </c>
      <c r="C87" s="19">
        <v>474014.94</v>
      </c>
      <c r="D87" s="47">
        <v>66.370056006720802</v>
      </c>
      <c r="E87" s="22">
        <v>1071021</v>
      </c>
      <c r="F87" s="120">
        <v>149.96093531223747</v>
      </c>
      <c r="G87" s="22">
        <v>79822</v>
      </c>
    </row>
    <row r="88" spans="1:7" ht="14.25" customHeight="1">
      <c r="A88" s="136" t="s">
        <v>237</v>
      </c>
      <c r="B88" s="20">
        <v>42612</v>
      </c>
      <c r="C88" s="19">
        <v>2749863.5700000003</v>
      </c>
      <c r="D88" s="47">
        <v>64.532609828217417</v>
      </c>
      <c r="E88" s="22">
        <v>2767875</v>
      </c>
      <c r="F88" s="120">
        <v>64.955294283300475</v>
      </c>
      <c r="G88" s="22">
        <v>429341</v>
      </c>
    </row>
    <row r="89" spans="1:7" ht="14.25" customHeight="1">
      <c r="A89" s="136" t="s">
        <v>163</v>
      </c>
      <c r="B89" s="20">
        <v>79556</v>
      </c>
      <c r="C89" s="19">
        <v>6005961.4400000004</v>
      </c>
      <c r="D89" s="47">
        <v>75.493506963648258</v>
      </c>
      <c r="E89" s="22">
        <v>7211271</v>
      </c>
      <c r="F89" s="120">
        <v>90.643961486248685</v>
      </c>
      <c r="G89" s="22">
        <v>282325</v>
      </c>
    </row>
    <row r="90" spans="1:7" ht="14.25" customHeight="1">
      <c r="A90" s="136" t="s">
        <v>164</v>
      </c>
      <c r="B90" s="20">
        <v>52309</v>
      </c>
      <c r="C90" s="25">
        <v>1974760.28</v>
      </c>
      <c r="D90" s="47">
        <v>37.751826263166947</v>
      </c>
      <c r="E90" s="22">
        <v>2126637.6800000002</v>
      </c>
      <c r="F90" s="120">
        <v>40.655292205930152</v>
      </c>
      <c r="G90" s="22">
        <v>205983</v>
      </c>
    </row>
    <row r="91" spans="1:7" ht="14.25" customHeight="1">
      <c r="A91" s="136" t="s">
        <v>192</v>
      </c>
      <c r="B91" s="20">
        <v>54772</v>
      </c>
      <c r="C91" s="25">
        <v>1799884.51</v>
      </c>
      <c r="D91" s="47">
        <v>32.861398342218649</v>
      </c>
      <c r="E91" s="22">
        <v>1586038</v>
      </c>
      <c r="F91" s="120">
        <v>28.957094865989923</v>
      </c>
      <c r="G91" s="22">
        <v>213002</v>
      </c>
    </row>
    <row r="92" spans="1:7" ht="14.25" customHeight="1">
      <c r="A92" s="136" t="s">
        <v>166</v>
      </c>
      <c r="B92" s="20">
        <v>220659</v>
      </c>
      <c r="C92" s="25">
        <v>13094028.359999999</v>
      </c>
      <c r="D92" s="47">
        <v>59.340558780743137</v>
      </c>
      <c r="E92" s="22">
        <v>14006506</v>
      </c>
      <c r="F92" s="120">
        <v>63.475797497496139</v>
      </c>
      <c r="G92" s="22">
        <v>686547</v>
      </c>
    </row>
    <row r="93" spans="1:7" ht="14.25" customHeight="1">
      <c r="A93" s="136" t="s">
        <v>167</v>
      </c>
      <c r="B93" s="20">
        <v>58480</v>
      </c>
      <c r="C93" s="25">
        <v>6801733.7999999998</v>
      </c>
      <c r="D93" s="47">
        <v>116.30871751025991</v>
      </c>
      <c r="E93" s="22">
        <v>7053981</v>
      </c>
      <c r="F93" s="120">
        <v>120.62211012311901</v>
      </c>
      <c r="G93" s="22">
        <v>222259</v>
      </c>
    </row>
    <row r="94" spans="1:7" ht="14.25" customHeight="1">
      <c r="A94" s="136" t="s">
        <v>238</v>
      </c>
      <c r="B94" s="20">
        <v>17608</v>
      </c>
      <c r="C94" s="19">
        <v>460633</v>
      </c>
      <c r="D94" s="47">
        <v>26.160438437074056</v>
      </c>
      <c r="E94" s="22">
        <v>371032</v>
      </c>
      <c r="F94" s="120">
        <v>21.071785552021808</v>
      </c>
      <c r="G94" s="22">
        <v>106395</v>
      </c>
    </row>
    <row r="95" spans="1:7" ht="14.25" customHeight="1">
      <c r="A95" s="136"/>
      <c r="B95" s="20"/>
      <c r="C95" s="19"/>
      <c r="D95" s="47"/>
      <c r="E95" s="18"/>
      <c r="F95" s="47"/>
      <c r="G95" s="20"/>
    </row>
    <row r="96" spans="1:7" ht="14.25" customHeight="1">
      <c r="A96" s="52" t="s">
        <v>11</v>
      </c>
      <c r="B96" s="139">
        <f>MEDIAN(B5:B94)</f>
        <v>57117</v>
      </c>
      <c r="C96" s="139">
        <f t="shared" ref="C96:G96" si="2">MEDIAN(C5:C94)</f>
        <v>3135894.5750000002</v>
      </c>
      <c r="D96" s="140">
        <f t="shared" si="2"/>
        <v>52.444272317764089</v>
      </c>
      <c r="E96" s="139">
        <f t="shared" si="2"/>
        <v>2850018.5</v>
      </c>
      <c r="F96" s="140">
        <f t="shared" si="2"/>
        <v>48.968141216362149</v>
      </c>
      <c r="G96" s="139">
        <f t="shared" si="2"/>
        <v>250205.5</v>
      </c>
    </row>
    <row r="97" spans="1:7" ht="14.25" customHeight="1">
      <c r="A97" s="52" t="s">
        <v>10</v>
      </c>
      <c r="B97" s="139">
        <f>AVERAGE(B5:B94)</f>
        <v>90954.35555555555</v>
      </c>
      <c r="C97" s="139">
        <f t="shared" ref="C97:G97" si="3">AVERAGE(C5:C94)</f>
        <v>4570621.1030000001</v>
      </c>
      <c r="D97" s="140">
        <f t="shared" si="3"/>
        <v>58.562807256807567</v>
      </c>
      <c r="E97" s="139">
        <f t="shared" si="3"/>
        <v>4466244.9289999995</v>
      </c>
      <c r="F97" s="140">
        <f t="shared" si="3"/>
        <v>70.46221691088013</v>
      </c>
      <c r="G97" s="139">
        <f t="shared" si="3"/>
        <v>343075.745</v>
      </c>
    </row>
    <row r="98" spans="1:7" ht="14.25" customHeight="1">
      <c r="A98" s="17" t="s">
        <v>239</v>
      </c>
      <c r="B98" s="139">
        <f>SUM(B5:B94)</f>
        <v>8185892</v>
      </c>
      <c r="C98" s="139">
        <f t="shared" ref="C98:G98" si="4">SUM(C5:C94)</f>
        <v>411355899.27000004</v>
      </c>
      <c r="D98" s="139"/>
      <c r="E98" s="139">
        <f t="shared" si="4"/>
        <v>401962043.60999995</v>
      </c>
      <c r="F98" s="139"/>
      <c r="G98" s="139">
        <f t="shared" si="4"/>
        <v>30876817.049999997</v>
      </c>
    </row>
    <row r="99" spans="1:7" ht="14.25" customHeight="1">
      <c r="A99" s="17"/>
      <c r="B99" s="139"/>
      <c r="C99" s="77"/>
      <c r="D99" s="139"/>
      <c r="E99" s="139"/>
      <c r="F99" s="139"/>
      <c r="G99" s="139"/>
    </row>
    <row r="100" spans="1:7" ht="12.75">
      <c r="A100" s="125" t="s">
        <v>240</v>
      </c>
      <c r="B100" s="57"/>
      <c r="C100" s="141"/>
      <c r="D100" s="142"/>
      <c r="E100" s="143"/>
      <c r="F100" s="142"/>
      <c r="G100" s="57"/>
    </row>
    <row r="101" spans="1:7" ht="25.5" customHeight="1">
      <c r="A101" s="412" t="s">
        <v>177</v>
      </c>
      <c r="B101" s="412"/>
      <c r="C101" s="412"/>
      <c r="D101" s="412"/>
      <c r="E101" s="412"/>
      <c r="F101" s="412"/>
      <c r="G101" s="412"/>
    </row>
    <row r="102" spans="1:7" ht="25.5" customHeight="1"/>
  </sheetData>
  <mergeCells count="1">
    <mergeCell ref="A101:G101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3503-83E5-42BD-9ABA-5CD25C987D27}">
  <dimension ref="A1:I2"/>
  <sheetViews>
    <sheetView workbookViewId="0">
      <selection activeCell="D58" sqref="D58"/>
    </sheetView>
  </sheetViews>
  <sheetFormatPr defaultColWidth="8.85546875" defaultRowHeight="12.75"/>
  <sheetData>
    <row r="1" spans="1:9">
      <c r="A1" s="413" t="s">
        <v>178</v>
      </c>
      <c r="B1" s="413"/>
      <c r="C1" s="413"/>
      <c r="D1" s="413"/>
      <c r="E1" s="413"/>
      <c r="F1" s="413"/>
      <c r="G1" s="413"/>
      <c r="H1" s="413"/>
      <c r="I1" s="413"/>
    </row>
    <row r="2" spans="1:9">
      <c r="A2" s="413"/>
      <c r="B2" s="413"/>
      <c r="C2" s="413"/>
      <c r="D2" s="413"/>
      <c r="E2" s="413"/>
      <c r="F2" s="413"/>
      <c r="G2" s="413"/>
      <c r="H2" s="413"/>
      <c r="I2" s="413"/>
    </row>
  </sheetData>
  <mergeCells count="1">
    <mergeCell ref="A1:I2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3599-8A13-4D5C-82C6-59C07238DA15}">
  <dimension ref="A1:I97"/>
  <sheetViews>
    <sheetView zoomScaleNormal="100" workbookViewId="0">
      <pane ySplit="3" topLeftCell="A70" activePane="bottomLeft" state="frozen"/>
      <selection pane="bottomLeft" activeCell="L90" sqref="L90"/>
      <selection activeCell="D58" sqref="D58"/>
    </sheetView>
  </sheetViews>
  <sheetFormatPr defaultRowHeight="12.75"/>
  <cols>
    <col min="1" max="1" width="15.5703125" customWidth="1"/>
    <col min="2" max="2" width="11.140625" customWidth="1"/>
    <col min="3" max="3" width="8.85546875" customWidth="1"/>
    <col min="4" max="4" width="8.140625" bestFit="1" customWidth="1"/>
    <col min="5" max="5" width="8.7109375" customWidth="1"/>
    <col min="6" max="6" width="11.140625" hidden="1" customWidth="1"/>
    <col min="7" max="7" width="8.85546875" customWidth="1"/>
    <col min="8" max="8" width="12.5703125" bestFit="1" customWidth="1"/>
    <col min="9" max="9" width="10.42578125" customWidth="1"/>
    <col min="11" max="11" width="19.140625" bestFit="1" customWidth="1"/>
    <col min="12" max="12" width="11.7109375" bestFit="1" customWidth="1"/>
    <col min="13" max="13" width="12" customWidth="1"/>
    <col min="14" max="14" width="13.28515625" customWidth="1"/>
    <col min="15" max="15" width="10.5703125" bestFit="1" customWidth="1"/>
    <col min="16" max="16" width="10.7109375" bestFit="1" customWidth="1"/>
    <col min="17" max="17" width="11" bestFit="1" customWidth="1"/>
    <col min="18" max="18" width="15" bestFit="1" customWidth="1"/>
    <col min="19" max="19" width="13.42578125" customWidth="1"/>
  </cols>
  <sheetData>
    <row r="1" spans="1:9" ht="15">
      <c r="A1" s="1" t="s">
        <v>977</v>
      </c>
    </row>
    <row r="3" spans="1:9" ht="36">
      <c r="A3" s="387" t="s">
        <v>978</v>
      </c>
      <c r="B3" s="388" t="s">
        <v>979</v>
      </c>
      <c r="C3" s="388" t="s">
        <v>980</v>
      </c>
      <c r="D3" s="388" t="s">
        <v>981</v>
      </c>
      <c r="E3" s="388" t="s">
        <v>982</v>
      </c>
      <c r="F3" s="388" t="s">
        <v>983</v>
      </c>
      <c r="G3" s="388" t="s">
        <v>984</v>
      </c>
      <c r="H3" s="388" t="s">
        <v>985</v>
      </c>
      <c r="I3" s="388" t="s">
        <v>986</v>
      </c>
    </row>
    <row r="4" spans="1:9" ht="14.25" customHeight="1">
      <c r="A4" s="229" t="s">
        <v>321</v>
      </c>
      <c r="B4" s="230">
        <v>10913</v>
      </c>
      <c r="C4" s="229">
        <v>360</v>
      </c>
      <c r="D4" s="229">
        <v>157</v>
      </c>
      <c r="E4" s="229">
        <v>0</v>
      </c>
      <c r="F4" s="229">
        <v>0</v>
      </c>
      <c r="G4" s="230">
        <v>14623</v>
      </c>
      <c r="H4" s="229">
        <v>0</v>
      </c>
      <c r="I4" s="230">
        <v>26053</v>
      </c>
    </row>
    <row r="5" spans="1:9" ht="14.25" customHeight="1">
      <c r="A5" s="229" t="s">
        <v>185</v>
      </c>
      <c r="B5" s="229">
        <v>0</v>
      </c>
      <c r="C5" s="229">
        <v>0</v>
      </c>
      <c r="D5" s="229">
        <v>0</v>
      </c>
      <c r="E5" s="229">
        <v>0</v>
      </c>
      <c r="F5" s="229">
        <v>22</v>
      </c>
      <c r="G5" s="229">
        <v>0</v>
      </c>
      <c r="H5" s="229">
        <v>0</v>
      </c>
      <c r="I5" s="229">
        <v>22</v>
      </c>
    </row>
    <row r="6" spans="1:9" ht="14.25" customHeight="1">
      <c r="A6" s="229" t="s">
        <v>29</v>
      </c>
      <c r="B6" s="229">
        <v>0</v>
      </c>
      <c r="C6" s="229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0</v>
      </c>
    </row>
    <row r="7" spans="1:9" ht="14.25" customHeight="1">
      <c r="A7" s="229" t="s">
        <v>30</v>
      </c>
      <c r="B7" s="230">
        <v>3180</v>
      </c>
      <c r="C7" s="229">
        <v>0</v>
      </c>
      <c r="D7" s="229">
        <v>0</v>
      </c>
      <c r="E7" s="229">
        <v>3</v>
      </c>
      <c r="F7" s="229">
        <v>0</v>
      </c>
      <c r="G7" s="229">
        <v>0</v>
      </c>
      <c r="H7" s="229">
        <v>0</v>
      </c>
      <c r="I7" s="230">
        <v>3183</v>
      </c>
    </row>
    <row r="8" spans="1:9" ht="14.25" customHeight="1">
      <c r="A8" s="229" t="s">
        <v>32</v>
      </c>
      <c r="B8" s="230">
        <v>1259</v>
      </c>
      <c r="C8" s="229">
        <v>0</v>
      </c>
      <c r="D8" s="229">
        <v>0</v>
      </c>
      <c r="E8" s="229">
        <v>3</v>
      </c>
      <c r="F8" s="229">
        <v>0</v>
      </c>
      <c r="G8" s="229">
        <v>0</v>
      </c>
      <c r="H8" s="229">
        <v>0</v>
      </c>
      <c r="I8" s="230">
        <v>1262</v>
      </c>
    </row>
    <row r="9" spans="1:9" ht="14.25" customHeight="1">
      <c r="A9" s="229" t="s">
        <v>33</v>
      </c>
      <c r="B9" s="230">
        <v>949</v>
      </c>
      <c r="C9" s="229">
        <v>7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30">
        <v>956</v>
      </c>
    </row>
    <row r="10" spans="1:9" ht="14.25" customHeight="1">
      <c r="A10" s="229" t="s">
        <v>37</v>
      </c>
      <c r="B10" s="229">
        <v>0</v>
      </c>
      <c r="C10" s="229"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</row>
    <row r="11" spans="1:9" ht="14.25" customHeight="1">
      <c r="A11" s="229" t="s">
        <v>215</v>
      </c>
      <c r="B11" s="229">
        <v>0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  <c r="I11" s="229">
        <v>0</v>
      </c>
    </row>
    <row r="12" spans="1:9" ht="14.25" customHeight="1">
      <c r="A12" s="229" t="s">
        <v>38</v>
      </c>
      <c r="B12" s="230">
        <v>32526</v>
      </c>
      <c r="C12" s="229">
        <v>212</v>
      </c>
      <c r="D12" s="229">
        <v>156</v>
      </c>
      <c r="E12" s="230">
        <v>2332</v>
      </c>
      <c r="F12" s="230">
        <v>0</v>
      </c>
      <c r="G12" s="230">
        <v>1133</v>
      </c>
      <c r="H12" s="230">
        <v>36433</v>
      </c>
      <c r="I12" s="230">
        <v>72792</v>
      </c>
    </row>
    <row r="13" spans="1:9" ht="14.25" customHeight="1">
      <c r="A13" s="229" t="s">
        <v>42</v>
      </c>
      <c r="B13" s="230">
        <v>6708</v>
      </c>
      <c r="C13" s="229">
        <v>114</v>
      </c>
      <c r="D13" s="229">
        <v>0</v>
      </c>
      <c r="E13" s="229">
        <v>0</v>
      </c>
      <c r="F13" s="389">
        <v>4434</v>
      </c>
      <c r="G13" s="229">
        <v>0</v>
      </c>
      <c r="H13" s="229">
        <v>0</v>
      </c>
      <c r="I13" s="230">
        <v>11256</v>
      </c>
    </row>
    <row r="14" spans="1:9" ht="14.25" customHeight="1">
      <c r="A14" s="229" t="s">
        <v>44</v>
      </c>
      <c r="B14" s="230">
        <v>2775</v>
      </c>
      <c r="C14" s="229">
        <v>106</v>
      </c>
      <c r="D14" s="229">
        <v>0</v>
      </c>
      <c r="E14" s="229">
        <v>0</v>
      </c>
      <c r="F14" s="229">
        <v>1</v>
      </c>
      <c r="G14" s="229">
        <v>0</v>
      </c>
      <c r="H14" s="229">
        <v>0</v>
      </c>
      <c r="I14" s="230">
        <v>2882</v>
      </c>
    </row>
    <row r="15" spans="1:9" ht="14.25" customHeight="1">
      <c r="A15" s="229" t="s">
        <v>47</v>
      </c>
      <c r="B15" s="230">
        <v>7000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30">
        <v>7000</v>
      </c>
    </row>
    <row r="16" spans="1:9" ht="14.25" customHeight="1">
      <c r="A16" s="229" t="s">
        <v>49</v>
      </c>
      <c r="B16" s="229">
        <v>537</v>
      </c>
      <c r="C16" s="229">
        <v>0</v>
      </c>
      <c r="D16" s="229">
        <v>0</v>
      </c>
      <c r="E16" s="229">
        <v>2</v>
      </c>
      <c r="F16" s="229">
        <v>0</v>
      </c>
      <c r="G16" s="229">
        <v>0</v>
      </c>
      <c r="H16" s="229">
        <v>0</v>
      </c>
      <c r="I16" s="229">
        <v>539</v>
      </c>
    </row>
    <row r="17" spans="1:9" ht="14.25" customHeight="1">
      <c r="A17" s="229" t="s">
        <v>52</v>
      </c>
      <c r="B17" s="230">
        <v>4680</v>
      </c>
      <c r="C17" s="229">
        <v>54</v>
      </c>
      <c r="D17" s="229">
        <v>37</v>
      </c>
      <c r="E17" s="229">
        <v>0</v>
      </c>
      <c r="F17" s="229">
        <v>1</v>
      </c>
      <c r="G17" s="229">
        <v>0</v>
      </c>
      <c r="H17" s="229">
        <v>2</v>
      </c>
      <c r="I17" s="230">
        <v>4774</v>
      </c>
    </row>
    <row r="18" spans="1:9" ht="14.25" customHeight="1">
      <c r="A18" s="229" t="s">
        <v>54</v>
      </c>
      <c r="B18" s="230">
        <v>10574</v>
      </c>
      <c r="C18" s="229">
        <v>40</v>
      </c>
      <c r="D18" s="229">
        <v>19</v>
      </c>
      <c r="E18" s="229">
        <v>1</v>
      </c>
      <c r="F18" s="229">
        <v>0</v>
      </c>
      <c r="G18" s="229">
        <v>0</v>
      </c>
      <c r="H18" s="229">
        <v>0</v>
      </c>
      <c r="I18" s="230">
        <v>10634</v>
      </c>
    </row>
    <row r="19" spans="1:9" ht="14.25" customHeight="1">
      <c r="A19" s="229" t="s">
        <v>56</v>
      </c>
      <c r="B19" s="230">
        <v>11540</v>
      </c>
      <c r="C19" s="229">
        <v>63</v>
      </c>
      <c r="D19" s="229">
        <v>61</v>
      </c>
      <c r="E19" s="229">
        <v>21</v>
      </c>
      <c r="F19" s="229">
        <v>0</v>
      </c>
      <c r="G19" s="229">
        <v>98</v>
      </c>
      <c r="H19" s="229">
        <v>341</v>
      </c>
      <c r="I19" s="230">
        <v>12124</v>
      </c>
    </row>
    <row r="20" spans="1:9" ht="14.25" customHeight="1">
      <c r="A20" s="229" t="s">
        <v>57</v>
      </c>
      <c r="B20" s="230">
        <v>17324</v>
      </c>
      <c r="C20" s="229">
        <v>65</v>
      </c>
      <c r="D20" s="229">
        <v>23</v>
      </c>
      <c r="E20" s="229">
        <v>24</v>
      </c>
      <c r="F20" s="229">
        <v>10</v>
      </c>
      <c r="G20" s="229">
        <v>150</v>
      </c>
      <c r="H20" s="230">
        <v>1876</v>
      </c>
      <c r="I20" s="230">
        <v>19472</v>
      </c>
    </row>
    <row r="21" spans="1:9" ht="14.25" customHeight="1">
      <c r="A21" s="229" t="s">
        <v>59</v>
      </c>
      <c r="B21" s="230">
        <v>18869</v>
      </c>
      <c r="C21" s="229">
        <v>331</v>
      </c>
      <c r="D21" s="229">
        <v>8</v>
      </c>
      <c r="E21" s="229">
        <v>568</v>
      </c>
      <c r="F21" s="229">
        <v>0</v>
      </c>
      <c r="G21" s="229">
        <v>0</v>
      </c>
      <c r="H21" s="229">
        <v>0</v>
      </c>
      <c r="I21" s="230">
        <v>19776</v>
      </c>
    </row>
    <row r="22" spans="1:9" ht="14.25" customHeight="1">
      <c r="A22" s="229" t="s">
        <v>322</v>
      </c>
      <c r="B22" s="229">
        <v>44</v>
      </c>
      <c r="C22" s="229">
        <v>6</v>
      </c>
      <c r="D22" s="229">
        <v>0</v>
      </c>
      <c r="E22" s="229">
        <v>0</v>
      </c>
      <c r="F22" s="229">
        <v>0</v>
      </c>
      <c r="G22" s="229">
        <v>0</v>
      </c>
      <c r="H22" s="229">
        <v>16</v>
      </c>
      <c r="I22" s="229">
        <v>66</v>
      </c>
    </row>
    <row r="23" spans="1:9" ht="14.25" customHeight="1">
      <c r="A23" s="229" t="s">
        <v>222</v>
      </c>
      <c r="B23" s="230">
        <v>9044</v>
      </c>
      <c r="C23" s="229">
        <v>50</v>
      </c>
      <c r="D23" s="229">
        <v>1</v>
      </c>
      <c r="E23" s="229">
        <v>0</v>
      </c>
      <c r="F23" s="229">
        <v>13</v>
      </c>
      <c r="G23" s="229">
        <v>0</v>
      </c>
      <c r="H23" s="229">
        <v>802</v>
      </c>
      <c r="I23" s="230">
        <v>9910</v>
      </c>
    </row>
    <row r="24" spans="1:9" ht="14.25" customHeight="1">
      <c r="A24" s="229" t="s">
        <v>60</v>
      </c>
      <c r="B24" s="230">
        <v>2352</v>
      </c>
      <c r="C24" s="229">
        <v>0</v>
      </c>
      <c r="D24" s="229">
        <v>0</v>
      </c>
      <c r="E24" s="229">
        <v>680</v>
      </c>
      <c r="F24" s="229">
        <v>0</v>
      </c>
      <c r="G24" s="229">
        <v>0</v>
      </c>
      <c r="H24" s="229">
        <v>0</v>
      </c>
      <c r="I24" s="230">
        <v>3032</v>
      </c>
    </row>
    <row r="25" spans="1:9" ht="14.25" customHeight="1">
      <c r="A25" s="229" t="s">
        <v>323</v>
      </c>
      <c r="B25" s="229">
        <v>4</v>
      </c>
      <c r="C25" s="229">
        <v>158</v>
      </c>
      <c r="D25" s="229">
        <v>5</v>
      </c>
      <c r="E25" s="229">
        <v>6</v>
      </c>
      <c r="F25" s="229">
        <v>0</v>
      </c>
      <c r="G25" s="229">
        <v>0</v>
      </c>
      <c r="H25" s="229">
        <v>10</v>
      </c>
      <c r="I25" s="229">
        <v>183</v>
      </c>
    </row>
    <row r="26" spans="1:9" ht="14.25" customHeight="1">
      <c r="A26" s="229" t="s">
        <v>63</v>
      </c>
      <c r="B26" s="229">
        <v>0</v>
      </c>
      <c r="C26" s="229">
        <v>0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</row>
    <row r="27" spans="1:9" ht="14.25" customHeight="1">
      <c r="A27" s="229" t="s">
        <v>65</v>
      </c>
      <c r="B27" s="229">
        <v>0</v>
      </c>
      <c r="C27" s="229">
        <v>156</v>
      </c>
      <c r="D27" s="229">
        <v>14</v>
      </c>
      <c r="E27" s="229">
        <v>0</v>
      </c>
      <c r="F27" s="229">
        <v>2</v>
      </c>
      <c r="G27" s="229">
        <v>0</v>
      </c>
      <c r="H27" s="229">
        <v>0</v>
      </c>
      <c r="I27" s="229">
        <v>172</v>
      </c>
    </row>
    <row r="28" spans="1:9" ht="14.25" customHeight="1">
      <c r="A28" s="229" t="s">
        <v>70</v>
      </c>
      <c r="B28" s="230">
        <v>5828</v>
      </c>
      <c r="C28" s="229">
        <v>113</v>
      </c>
      <c r="D28" s="229">
        <v>10</v>
      </c>
      <c r="E28" s="229">
        <v>19</v>
      </c>
      <c r="F28" s="229">
        <v>105</v>
      </c>
      <c r="G28" s="229">
        <v>37</v>
      </c>
      <c r="H28" s="230">
        <v>4707</v>
      </c>
      <c r="I28" s="230">
        <v>10819</v>
      </c>
    </row>
    <row r="29" spans="1:9" ht="14.25" customHeight="1">
      <c r="A29" s="229" t="s">
        <v>74</v>
      </c>
      <c r="B29" s="229">
        <v>14</v>
      </c>
      <c r="C29" s="229">
        <v>0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14</v>
      </c>
    </row>
    <row r="30" spans="1:9" ht="14.25" customHeight="1">
      <c r="A30" s="229" t="s">
        <v>75</v>
      </c>
      <c r="B30" s="229">
        <v>0</v>
      </c>
      <c r="C30" s="229">
        <v>0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</row>
    <row r="31" spans="1:9" ht="14.25" customHeight="1">
      <c r="A31" s="229" t="s">
        <v>76</v>
      </c>
      <c r="B31" s="230">
        <v>12665</v>
      </c>
      <c r="C31" s="230">
        <v>2595</v>
      </c>
      <c r="D31" s="229">
        <v>163</v>
      </c>
      <c r="E31" s="230">
        <v>13</v>
      </c>
      <c r="F31" s="229">
        <v>180</v>
      </c>
      <c r="G31" s="229">
        <v>253</v>
      </c>
      <c r="H31" s="230">
        <v>15187</v>
      </c>
      <c r="I31" s="230">
        <v>31056</v>
      </c>
    </row>
    <row r="32" spans="1:9" ht="14.25" customHeight="1">
      <c r="A32" s="229" t="s">
        <v>79</v>
      </c>
      <c r="B32" s="230">
        <v>11341</v>
      </c>
      <c r="C32" s="229">
        <v>3</v>
      </c>
      <c r="D32" s="229">
        <v>46</v>
      </c>
      <c r="E32" s="229">
        <v>0</v>
      </c>
      <c r="F32" s="229">
        <v>0</v>
      </c>
      <c r="G32" s="229">
        <v>0</v>
      </c>
      <c r="H32" s="229">
        <v>0</v>
      </c>
      <c r="I32" s="230">
        <v>11390</v>
      </c>
    </row>
    <row r="33" spans="1:9" ht="14.25" customHeight="1">
      <c r="A33" s="229" t="s">
        <v>187</v>
      </c>
      <c r="B33" s="229">
        <v>0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</row>
    <row r="34" spans="1:9" ht="14.25" customHeight="1">
      <c r="A34" s="229" t="s">
        <v>82</v>
      </c>
      <c r="B34" s="230">
        <v>1622</v>
      </c>
      <c r="C34" s="229">
        <v>11</v>
      </c>
      <c r="D34" s="229">
        <v>4</v>
      </c>
      <c r="E34" s="229">
        <v>15</v>
      </c>
      <c r="F34" s="229">
        <v>5</v>
      </c>
      <c r="G34" s="229">
        <v>21</v>
      </c>
      <c r="H34" s="229">
        <v>0</v>
      </c>
      <c r="I34" s="230">
        <v>1678</v>
      </c>
    </row>
    <row r="35" spans="1:9" ht="14.25" customHeight="1">
      <c r="A35" s="229" t="s">
        <v>226</v>
      </c>
      <c r="B35" s="229">
        <v>0</v>
      </c>
      <c r="C35" s="229">
        <v>0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</row>
    <row r="36" spans="1:9" ht="14.25" customHeight="1">
      <c r="A36" s="229" t="s">
        <v>85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</row>
    <row r="37" spans="1:9" ht="14.25" customHeight="1">
      <c r="A37" s="229" t="s">
        <v>88</v>
      </c>
      <c r="B37" s="230">
        <v>96596</v>
      </c>
      <c r="C37" s="229">
        <v>291</v>
      </c>
      <c r="D37" s="229">
        <v>0</v>
      </c>
      <c r="E37" s="229">
        <v>573</v>
      </c>
      <c r="F37" s="389">
        <v>4528</v>
      </c>
      <c r="G37" s="229">
        <v>0</v>
      </c>
      <c r="H37" s="230">
        <v>26440</v>
      </c>
      <c r="I37" s="230">
        <v>128428</v>
      </c>
    </row>
    <row r="38" spans="1:9" ht="14.25" customHeight="1">
      <c r="A38" s="229" t="s">
        <v>227</v>
      </c>
      <c r="B38" s="230">
        <v>3764</v>
      </c>
      <c r="C38" s="229">
        <v>147</v>
      </c>
      <c r="D38" s="229">
        <v>4</v>
      </c>
      <c r="E38" s="229">
        <v>0</v>
      </c>
      <c r="F38" s="229">
        <v>0</v>
      </c>
      <c r="G38" s="229">
        <v>0</v>
      </c>
      <c r="H38" s="230">
        <v>6124</v>
      </c>
      <c r="I38" s="230">
        <v>10039</v>
      </c>
    </row>
    <row r="39" spans="1:9" ht="14.25" customHeight="1">
      <c r="A39" s="229" t="s">
        <v>91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0</v>
      </c>
    </row>
    <row r="40" spans="1:9" ht="14.25" customHeight="1">
      <c r="A40" s="229" t="s">
        <v>92</v>
      </c>
      <c r="B40" s="230">
        <v>3870</v>
      </c>
      <c r="C40" s="229">
        <v>4</v>
      </c>
      <c r="D40" s="229">
        <v>7</v>
      </c>
      <c r="E40" s="229">
        <v>0</v>
      </c>
      <c r="F40" s="229">
        <v>0</v>
      </c>
      <c r="G40" s="229">
        <v>0</v>
      </c>
      <c r="H40" s="229">
        <v>987</v>
      </c>
      <c r="I40" s="230">
        <v>4868</v>
      </c>
    </row>
    <row r="41" spans="1:9" ht="14.25" customHeight="1">
      <c r="A41" s="229" t="s">
        <v>189</v>
      </c>
      <c r="B41" s="230">
        <v>7585</v>
      </c>
      <c r="C41" s="229">
        <v>24</v>
      </c>
      <c r="D41" s="229">
        <v>15</v>
      </c>
      <c r="E41" s="230">
        <v>14</v>
      </c>
      <c r="F41" s="229">
        <v>3</v>
      </c>
      <c r="G41" s="230">
        <v>39</v>
      </c>
      <c r="H41" s="229">
        <v>640</v>
      </c>
      <c r="I41" s="230">
        <v>8320</v>
      </c>
    </row>
    <row r="42" spans="1:9" ht="14.25" customHeight="1">
      <c r="A42" s="229" t="s">
        <v>96</v>
      </c>
      <c r="B42" s="230">
        <v>3121</v>
      </c>
      <c r="C42" s="229">
        <v>0</v>
      </c>
      <c r="D42" s="229">
        <v>0</v>
      </c>
      <c r="E42" s="229">
        <v>2</v>
      </c>
      <c r="F42" s="229">
        <v>0</v>
      </c>
      <c r="G42" s="229">
        <v>0</v>
      </c>
      <c r="H42" s="229">
        <v>0</v>
      </c>
      <c r="I42" s="230">
        <v>3123</v>
      </c>
    </row>
    <row r="43" spans="1:9" ht="14.25" customHeight="1">
      <c r="A43" s="229" t="s">
        <v>98</v>
      </c>
      <c r="B43" s="229">
        <v>0</v>
      </c>
      <c r="C43" s="229">
        <v>0</v>
      </c>
      <c r="D43" s="229">
        <v>0</v>
      </c>
      <c r="E43" s="229">
        <v>0</v>
      </c>
      <c r="F43" s="229">
        <v>1</v>
      </c>
      <c r="G43" s="229">
        <v>0</v>
      </c>
      <c r="H43" s="229">
        <v>65</v>
      </c>
      <c r="I43" s="229">
        <v>66</v>
      </c>
    </row>
    <row r="44" spans="1:9" ht="14.25" customHeight="1">
      <c r="A44" s="229" t="s">
        <v>99</v>
      </c>
      <c r="B44" s="230">
        <v>5158</v>
      </c>
      <c r="C44" s="229">
        <v>49</v>
      </c>
      <c r="D44" s="229">
        <v>23</v>
      </c>
      <c r="E44" s="229">
        <v>88</v>
      </c>
      <c r="F44" s="229">
        <v>0</v>
      </c>
      <c r="G44" s="229">
        <v>0</v>
      </c>
      <c r="H44" s="229">
        <v>23</v>
      </c>
      <c r="I44" s="230">
        <v>5341</v>
      </c>
    </row>
    <row r="45" spans="1:9" ht="14.25" customHeight="1">
      <c r="A45" s="229" t="s">
        <v>228</v>
      </c>
      <c r="B45" s="230">
        <v>4338</v>
      </c>
      <c r="C45" s="229">
        <v>181</v>
      </c>
      <c r="D45" s="229">
        <v>33</v>
      </c>
      <c r="E45" s="229">
        <v>0</v>
      </c>
      <c r="F45" s="229">
        <v>0</v>
      </c>
      <c r="G45" s="229">
        <v>0</v>
      </c>
      <c r="H45" s="229">
        <v>152</v>
      </c>
      <c r="I45" s="230">
        <v>4704</v>
      </c>
    </row>
    <row r="46" spans="1:9" ht="14.25" customHeight="1">
      <c r="A46" s="229" t="s">
        <v>102</v>
      </c>
      <c r="B46" s="229">
        <v>951</v>
      </c>
      <c r="C46" s="229">
        <v>0</v>
      </c>
      <c r="D46" s="229">
        <v>0</v>
      </c>
      <c r="E46" s="229">
        <v>0</v>
      </c>
      <c r="F46" s="229">
        <v>1</v>
      </c>
      <c r="G46" s="229">
        <v>0</v>
      </c>
      <c r="H46" s="229">
        <v>0</v>
      </c>
      <c r="I46" s="229">
        <v>952</v>
      </c>
    </row>
    <row r="47" spans="1:9" ht="14.25" customHeight="1">
      <c r="A47" s="229" t="s">
        <v>104</v>
      </c>
      <c r="B47" s="230">
        <v>8972</v>
      </c>
      <c r="C47" s="229">
        <v>130</v>
      </c>
      <c r="D47" s="229">
        <v>20</v>
      </c>
      <c r="E47" s="229">
        <v>36</v>
      </c>
      <c r="F47" s="229">
        <v>0</v>
      </c>
      <c r="G47" s="229">
        <v>147</v>
      </c>
      <c r="H47" s="230">
        <v>363004</v>
      </c>
      <c r="I47" s="230">
        <v>372309</v>
      </c>
    </row>
    <row r="48" spans="1:9" ht="14.25" customHeight="1">
      <c r="A48" s="229" t="s">
        <v>105</v>
      </c>
      <c r="B48" s="230">
        <v>5138</v>
      </c>
      <c r="C48" s="229">
        <v>1</v>
      </c>
      <c r="D48" s="229">
        <v>0</v>
      </c>
      <c r="E48" s="229">
        <v>5</v>
      </c>
      <c r="F48" s="229">
        <v>0</v>
      </c>
      <c r="G48" s="229">
        <v>0</v>
      </c>
      <c r="H48" s="229">
        <v>387</v>
      </c>
      <c r="I48" s="230">
        <v>5531</v>
      </c>
    </row>
    <row r="49" spans="1:9" ht="14.25" customHeight="1">
      <c r="A49" s="229" t="s">
        <v>106</v>
      </c>
      <c r="B49" s="229">
        <v>174</v>
      </c>
      <c r="C49" s="229">
        <v>0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174</v>
      </c>
    </row>
    <row r="50" spans="1:9" ht="14.25" customHeight="1">
      <c r="A50" s="229" t="s">
        <v>108</v>
      </c>
      <c r="B50" s="230">
        <v>2892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29">
        <v>298</v>
      </c>
      <c r="I50" s="230">
        <v>3190</v>
      </c>
    </row>
    <row r="51" spans="1:9">
      <c r="A51" s="229" t="s">
        <v>109</v>
      </c>
      <c r="B51" s="230">
        <v>25348</v>
      </c>
      <c r="C51" s="229">
        <v>195</v>
      </c>
      <c r="D51" s="229">
        <v>22</v>
      </c>
      <c r="E51" s="229">
        <v>250</v>
      </c>
      <c r="F51" s="229">
        <v>5</v>
      </c>
      <c r="G51" s="230">
        <v>3657</v>
      </c>
      <c r="H51" s="229">
        <v>0</v>
      </c>
      <c r="I51" s="230">
        <v>29477</v>
      </c>
    </row>
    <row r="52" spans="1:9">
      <c r="A52" s="229" t="s">
        <v>229</v>
      </c>
      <c r="B52" s="230">
        <v>1644</v>
      </c>
      <c r="C52" s="229">
        <v>12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30">
        <v>1656</v>
      </c>
    </row>
    <row r="53" spans="1:9">
      <c r="A53" s="229" t="s">
        <v>112</v>
      </c>
      <c r="B53" s="230">
        <v>4048</v>
      </c>
      <c r="C53" s="229">
        <v>31</v>
      </c>
      <c r="D53" s="229">
        <v>10</v>
      </c>
      <c r="E53" s="229">
        <v>29</v>
      </c>
      <c r="F53" s="229">
        <v>10</v>
      </c>
      <c r="G53" s="229">
        <v>24</v>
      </c>
      <c r="H53" s="229">
        <v>886</v>
      </c>
      <c r="I53" s="230">
        <v>5038</v>
      </c>
    </row>
    <row r="54" spans="1:9">
      <c r="A54" s="229" t="s">
        <v>324</v>
      </c>
      <c r="B54" s="230">
        <v>5820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30">
        <v>5820</v>
      </c>
    </row>
    <row r="55" spans="1:9">
      <c r="A55" s="229" t="s">
        <v>114</v>
      </c>
      <c r="B55" s="229">
        <v>0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</row>
    <row r="56" spans="1:9">
      <c r="A56" s="229" t="s">
        <v>116</v>
      </c>
      <c r="B56" s="230">
        <v>11633</v>
      </c>
      <c r="C56" s="229">
        <v>234</v>
      </c>
      <c r="D56" s="229">
        <v>23</v>
      </c>
      <c r="E56" s="229">
        <v>35</v>
      </c>
      <c r="F56" s="229">
        <v>131</v>
      </c>
      <c r="G56" s="230">
        <v>1388</v>
      </c>
      <c r="H56" s="229">
        <v>12</v>
      </c>
      <c r="I56" s="230">
        <v>13456</v>
      </c>
    </row>
    <row r="57" spans="1:9">
      <c r="A57" s="229" t="s">
        <v>190</v>
      </c>
      <c r="B57" s="229">
        <v>0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</row>
    <row r="58" spans="1:9">
      <c r="A58" s="229" t="s">
        <v>119</v>
      </c>
      <c r="B58" s="229">
        <v>0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  <c r="H58" s="229">
        <v>144</v>
      </c>
      <c r="I58" s="229">
        <v>144</v>
      </c>
    </row>
    <row r="59" spans="1:9">
      <c r="A59" s="229" t="s">
        <v>332</v>
      </c>
      <c r="B59" s="229">
        <v>0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  <c r="H59" s="229">
        <v>0</v>
      </c>
      <c r="I59" s="229">
        <v>0</v>
      </c>
    </row>
    <row r="60" spans="1:9">
      <c r="A60" s="229" t="s">
        <v>124</v>
      </c>
      <c r="B60" s="230">
        <v>58525</v>
      </c>
      <c r="C60" s="229">
        <v>318</v>
      </c>
      <c r="D60" s="229">
        <v>470</v>
      </c>
      <c r="E60" s="229">
        <v>446</v>
      </c>
      <c r="F60" s="229">
        <v>0</v>
      </c>
      <c r="G60" s="229">
        <v>111</v>
      </c>
      <c r="H60" s="230">
        <v>13051</v>
      </c>
      <c r="I60" s="230">
        <v>72921</v>
      </c>
    </row>
    <row r="61" spans="1:9">
      <c r="A61" s="229" t="s">
        <v>125</v>
      </c>
      <c r="B61" s="230">
        <v>11119</v>
      </c>
      <c r="C61" s="229">
        <v>320</v>
      </c>
      <c r="D61" s="229">
        <v>13</v>
      </c>
      <c r="E61" s="229">
        <v>0</v>
      </c>
      <c r="F61" s="229">
        <v>0</v>
      </c>
      <c r="G61" s="230">
        <v>2678</v>
      </c>
      <c r="H61" s="230">
        <v>8031</v>
      </c>
      <c r="I61" s="230">
        <v>22161</v>
      </c>
    </row>
    <row r="62" spans="1:9">
      <c r="A62" s="229" t="s">
        <v>230</v>
      </c>
      <c r="B62" s="230">
        <v>2039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  <c r="H62" s="229">
        <v>0</v>
      </c>
      <c r="I62" s="230">
        <v>2039</v>
      </c>
    </row>
    <row r="63" spans="1:9">
      <c r="A63" s="229" t="s">
        <v>126</v>
      </c>
      <c r="B63" s="230">
        <v>23442</v>
      </c>
      <c r="C63" s="229">
        <v>199</v>
      </c>
      <c r="D63" s="229">
        <v>3</v>
      </c>
      <c r="E63" s="229">
        <v>0</v>
      </c>
      <c r="F63" s="229">
        <v>0</v>
      </c>
      <c r="G63" s="229">
        <v>8</v>
      </c>
      <c r="H63" s="230">
        <v>6546</v>
      </c>
      <c r="I63" s="230">
        <v>30198</v>
      </c>
    </row>
    <row r="64" spans="1:9">
      <c r="A64" s="229" t="s">
        <v>191</v>
      </c>
      <c r="B64" s="229">
        <v>0</v>
      </c>
      <c r="C64" s="229">
        <v>0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</row>
    <row r="65" spans="1:9">
      <c r="A65" s="229" t="s">
        <v>129</v>
      </c>
      <c r="B65" s="229">
        <v>166</v>
      </c>
      <c r="C65" s="229">
        <v>0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166</v>
      </c>
    </row>
    <row r="66" spans="1:9">
      <c r="A66" s="229" t="s">
        <v>130</v>
      </c>
      <c r="B66" s="229">
        <v>513</v>
      </c>
      <c r="C66" s="229">
        <v>0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513</v>
      </c>
    </row>
    <row r="67" spans="1:9">
      <c r="A67" s="229" t="s">
        <v>131</v>
      </c>
      <c r="B67" s="230">
        <v>70000</v>
      </c>
      <c r="C67" s="229">
        <v>0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30">
        <v>70000</v>
      </c>
    </row>
    <row r="68" spans="1:9">
      <c r="A68" s="229" t="s">
        <v>132</v>
      </c>
      <c r="B68" s="230">
        <v>2119</v>
      </c>
      <c r="C68" s="229">
        <v>0</v>
      </c>
      <c r="D68" s="229">
        <v>0</v>
      </c>
      <c r="E68" s="229">
        <v>0</v>
      </c>
      <c r="F68" s="229">
        <v>4</v>
      </c>
      <c r="G68" s="229">
        <v>0</v>
      </c>
      <c r="H68" s="229">
        <v>889</v>
      </c>
      <c r="I68" s="230">
        <v>3012</v>
      </c>
    </row>
    <row r="69" spans="1:9">
      <c r="A69" s="229" t="s">
        <v>134</v>
      </c>
      <c r="B69" s="229">
        <v>0</v>
      </c>
      <c r="C69" s="229">
        <v>0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</row>
    <row r="70" spans="1:9">
      <c r="A70" s="229" t="s">
        <v>135</v>
      </c>
      <c r="B70" s="230">
        <v>5445</v>
      </c>
      <c r="C70" s="229">
        <v>39</v>
      </c>
      <c r="D70" s="229">
        <v>11</v>
      </c>
      <c r="E70" s="229">
        <v>142</v>
      </c>
      <c r="F70" s="229">
        <v>0</v>
      </c>
      <c r="G70" s="229">
        <v>0</v>
      </c>
      <c r="H70" s="230">
        <v>1137</v>
      </c>
      <c r="I70" s="230">
        <v>6774</v>
      </c>
    </row>
    <row r="71" spans="1:9">
      <c r="A71" s="229" t="s">
        <v>232</v>
      </c>
      <c r="B71" s="230">
        <v>2100</v>
      </c>
      <c r="C71" s="229">
        <v>7</v>
      </c>
      <c r="D71" s="229">
        <v>0</v>
      </c>
      <c r="E71" s="229">
        <v>0</v>
      </c>
      <c r="F71" s="229">
        <v>4</v>
      </c>
      <c r="G71" s="229">
        <v>0</v>
      </c>
      <c r="H71" s="229">
        <v>0</v>
      </c>
      <c r="I71" s="230">
        <v>2111</v>
      </c>
    </row>
    <row r="72" spans="1:9">
      <c r="A72" s="229" t="s">
        <v>233</v>
      </c>
      <c r="B72" s="229">
        <v>813</v>
      </c>
      <c r="C72" s="229">
        <v>0</v>
      </c>
      <c r="D72" s="229">
        <v>0</v>
      </c>
      <c r="E72" s="229">
        <v>0</v>
      </c>
      <c r="F72" s="229">
        <v>5</v>
      </c>
      <c r="G72" s="229">
        <v>0</v>
      </c>
      <c r="H72" s="229">
        <v>0</v>
      </c>
      <c r="I72" s="229">
        <v>818</v>
      </c>
    </row>
    <row r="73" spans="1:9">
      <c r="A73" s="229" t="s">
        <v>325</v>
      </c>
      <c r="B73" s="230">
        <v>3574</v>
      </c>
      <c r="C73" s="229">
        <v>39</v>
      </c>
      <c r="D73" s="229">
        <v>0</v>
      </c>
      <c r="E73" s="229">
        <v>1</v>
      </c>
      <c r="F73" s="229">
        <v>0</v>
      </c>
      <c r="G73" s="229">
        <v>0</v>
      </c>
      <c r="H73" s="229">
        <v>107</v>
      </c>
      <c r="I73" s="230">
        <v>3721</v>
      </c>
    </row>
    <row r="74" spans="1:9">
      <c r="A74" s="229" t="s">
        <v>137</v>
      </c>
      <c r="B74" s="230">
        <v>3552</v>
      </c>
      <c r="C74" s="229">
        <v>676</v>
      </c>
      <c r="D74" s="229">
        <v>7</v>
      </c>
      <c r="E74" s="229">
        <v>6</v>
      </c>
      <c r="F74" s="229">
        <v>3</v>
      </c>
      <c r="G74" s="229">
        <v>0</v>
      </c>
      <c r="H74" s="230">
        <v>1049</v>
      </c>
      <c r="I74" s="230">
        <v>5293</v>
      </c>
    </row>
    <row r="75" spans="1:9">
      <c r="A75" s="229" t="s">
        <v>138</v>
      </c>
      <c r="B75" s="230">
        <v>6891</v>
      </c>
      <c r="C75" s="229">
        <v>0</v>
      </c>
      <c r="D75" s="229">
        <v>7</v>
      </c>
      <c r="E75" s="229">
        <v>0</v>
      </c>
      <c r="F75" s="229">
        <v>0</v>
      </c>
      <c r="G75" s="230">
        <v>1474</v>
      </c>
      <c r="H75" s="229">
        <v>0</v>
      </c>
      <c r="I75" s="230">
        <v>8372</v>
      </c>
    </row>
    <row r="76" spans="1:9">
      <c r="A76" s="229" t="s">
        <v>139</v>
      </c>
      <c r="B76" s="230">
        <v>1084</v>
      </c>
      <c r="C76" s="229">
        <v>0</v>
      </c>
      <c r="D76" s="229">
        <v>0</v>
      </c>
      <c r="E76" s="229">
        <v>0</v>
      </c>
      <c r="F76" s="229">
        <v>0</v>
      </c>
      <c r="G76" s="229">
        <v>0</v>
      </c>
      <c r="H76" s="229">
        <v>0</v>
      </c>
      <c r="I76" s="230">
        <v>1084</v>
      </c>
    </row>
    <row r="77" spans="1:9">
      <c r="A77" s="229" t="s">
        <v>140</v>
      </c>
      <c r="B77" s="229">
        <v>250</v>
      </c>
      <c r="C77" s="229">
        <v>31</v>
      </c>
      <c r="D77" s="229">
        <v>0</v>
      </c>
      <c r="E77" s="229">
        <v>0</v>
      </c>
      <c r="F77" s="229">
        <v>0</v>
      </c>
      <c r="G77" s="229">
        <v>0</v>
      </c>
      <c r="H77" s="229">
        <v>0</v>
      </c>
      <c r="I77" s="229">
        <v>281</v>
      </c>
    </row>
    <row r="78" spans="1:9">
      <c r="A78" s="229" t="s">
        <v>142</v>
      </c>
      <c r="B78" s="230">
        <v>1548</v>
      </c>
      <c r="C78" s="229">
        <v>10</v>
      </c>
      <c r="D78" s="229">
        <v>5</v>
      </c>
      <c r="E78" s="229">
        <v>2</v>
      </c>
      <c r="F78" s="229">
        <v>0</v>
      </c>
      <c r="G78" s="229">
        <v>0</v>
      </c>
      <c r="H78" s="229">
        <v>0</v>
      </c>
      <c r="I78" s="230">
        <v>1565</v>
      </c>
    </row>
    <row r="79" spans="1:9">
      <c r="A79" s="229" t="s">
        <v>144</v>
      </c>
      <c r="B79" s="229">
        <v>0</v>
      </c>
      <c r="C79" s="229">
        <v>0</v>
      </c>
      <c r="D79" s="229">
        <v>0</v>
      </c>
      <c r="E79" s="229">
        <v>0</v>
      </c>
      <c r="F79" s="229">
        <v>0</v>
      </c>
      <c r="G79" s="229">
        <v>0</v>
      </c>
      <c r="H79" s="229">
        <v>0</v>
      </c>
      <c r="I79" s="229">
        <v>0</v>
      </c>
    </row>
    <row r="80" spans="1:9">
      <c r="A80" s="229" t="s">
        <v>145</v>
      </c>
      <c r="B80" s="230">
        <v>17446</v>
      </c>
      <c r="C80" s="229">
        <v>295</v>
      </c>
      <c r="D80" s="229">
        <v>0</v>
      </c>
      <c r="E80" s="229">
        <v>0</v>
      </c>
      <c r="F80" s="229">
        <v>0</v>
      </c>
      <c r="G80" s="229">
        <v>0</v>
      </c>
      <c r="H80" s="230">
        <v>98423</v>
      </c>
      <c r="I80" s="230">
        <v>116164</v>
      </c>
    </row>
    <row r="81" spans="1:9">
      <c r="A81" s="229" t="s">
        <v>326</v>
      </c>
      <c r="B81" s="229">
        <v>0</v>
      </c>
      <c r="C81" s="229">
        <v>0</v>
      </c>
      <c r="D81" s="229">
        <v>0</v>
      </c>
      <c r="E81" s="229">
        <v>0</v>
      </c>
      <c r="F81" s="229">
        <v>0</v>
      </c>
      <c r="G81" s="229">
        <v>0</v>
      </c>
      <c r="H81" s="229">
        <v>0</v>
      </c>
      <c r="I81" s="229">
        <v>0</v>
      </c>
    </row>
    <row r="82" spans="1:9">
      <c r="A82" s="229" t="s">
        <v>150</v>
      </c>
      <c r="B82" s="229">
        <v>0</v>
      </c>
      <c r="C82" s="229">
        <v>0</v>
      </c>
      <c r="D82" s="229">
        <v>0</v>
      </c>
      <c r="E82" s="229">
        <v>0</v>
      </c>
      <c r="F82" s="229">
        <v>1</v>
      </c>
      <c r="G82" s="229">
        <v>0</v>
      </c>
      <c r="H82" s="229">
        <v>0</v>
      </c>
      <c r="I82" s="229">
        <v>1</v>
      </c>
    </row>
    <row r="83" spans="1:9">
      <c r="A83" s="229" t="s">
        <v>236</v>
      </c>
      <c r="B83" s="229">
        <v>0</v>
      </c>
      <c r="C83" s="229">
        <v>0</v>
      </c>
      <c r="D83" s="229">
        <v>0</v>
      </c>
      <c r="E83" s="229">
        <v>0</v>
      </c>
      <c r="F83" s="229">
        <v>0</v>
      </c>
      <c r="G83" s="229">
        <v>0</v>
      </c>
      <c r="H83" s="229">
        <v>0</v>
      </c>
      <c r="I83" s="229">
        <v>0</v>
      </c>
    </row>
    <row r="84" spans="1:9">
      <c r="A84" s="229" t="s">
        <v>153</v>
      </c>
      <c r="B84" s="229">
        <v>0</v>
      </c>
      <c r="C84" s="229">
        <v>0</v>
      </c>
      <c r="D84" s="229">
        <v>0</v>
      </c>
      <c r="E84" s="229">
        <v>0</v>
      </c>
      <c r="F84" s="229">
        <v>0</v>
      </c>
      <c r="G84" s="229">
        <v>0</v>
      </c>
      <c r="H84" s="229">
        <v>0</v>
      </c>
      <c r="I84" s="229">
        <v>0</v>
      </c>
    </row>
    <row r="85" spans="1:9">
      <c r="A85" s="229" t="s">
        <v>160</v>
      </c>
      <c r="B85" s="230">
        <v>5744</v>
      </c>
      <c r="C85" s="229">
        <v>5</v>
      </c>
      <c r="D85" s="229">
        <v>17</v>
      </c>
      <c r="E85" s="229">
        <v>26</v>
      </c>
      <c r="F85" s="229">
        <v>0</v>
      </c>
      <c r="G85" s="229">
        <v>1</v>
      </c>
      <c r="H85" s="229">
        <v>62</v>
      </c>
      <c r="I85" s="230">
        <v>5855</v>
      </c>
    </row>
    <row r="86" spans="1:9">
      <c r="A86" s="229" t="s">
        <v>162</v>
      </c>
      <c r="B86" s="230">
        <v>52359</v>
      </c>
      <c r="C86" s="229">
        <v>0</v>
      </c>
      <c r="D86" s="229">
        <v>0</v>
      </c>
      <c r="E86" s="229">
        <v>0</v>
      </c>
      <c r="F86" s="229">
        <v>0</v>
      </c>
      <c r="G86" s="230">
        <v>6064</v>
      </c>
      <c r="H86" s="229">
        <v>0</v>
      </c>
      <c r="I86" s="230">
        <v>58423</v>
      </c>
    </row>
    <row r="87" spans="1:9">
      <c r="A87" s="229" t="s">
        <v>237</v>
      </c>
      <c r="B87" s="230">
        <v>4219</v>
      </c>
      <c r="C87" s="229">
        <v>0</v>
      </c>
      <c r="D87" s="229">
        <v>0</v>
      </c>
      <c r="E87" s="229">
        <v>213</v>
      </c>
      <c r="F87" s="389">
        <v>14664</v>
      </c>
      <c r="G87" s="229">
        <v>0</v>
      </c>
      <c r="H87" s="229">
        <v>0</v>
      </c>
      <c r="I87" s="230">
        <v>19096</v>
      </c>
    </row>
    <row r="88" spans="1:9">
      <c r="A88" s="229" t="s">
        <v>163</v>
      </c>
      <c r="B88" s="230">
        <v>8618</v>
      </c>
      <c r="C88" s="229">
        <v>128</v>
      </c>
      <c r="D88" s="229">
        <v>62</v>
      </c>
      <c r="E88" s="229">
        <v>217</v>
      </c>
      <c r="F88" s="229">
        <v>0</v>
      </c>
      <c r="G88" s="229">
        <v>65</v>
      </c>
      <c r="H88" s="229">
        <v>0</v>
      </c>
      <c r="I88" s="230">
        <v>9090</v>
      </c>
    </row>
    <row r="89" spans="1:9">
      <c r="A89" s="229" t="s">
        <v>164</v>
      </c>
      <c r="B89" s="229">
        <v>0</v>
      </c>
      <c r="C89" s="229">
        <v>13</v>
      </c>
      <c r="D89" s="229">
        <v>0</v>
      </c>
      <c r="E89" s="229">
        <v>0</v>
      </c>
      <c r="F89" s="229">
        <v>0</v>
      </c>
      <c r="G89" s="229">
        <v>0</v>
      </c>
      <c r="H89" s="229">
        <v>0</v>
      </c>
      <c r="I89" s="229">
        <v>13</v>
      </c>
    </row>
    <row r="90" spans="1:9">
      <c r="A90" s="229" t="s">
        <v>192</v>
      </c>
      <c r="B90" s="229">
        <v>283</v>
      </c>
      <c r="C90" s="229">
        <v>0</v>
      </c>
      <c r="D90" s="229">
        <v>0</v>
      </c>
      <c r="E90" s="229">
        <v>0</v>
      </c>
      <c r="F90" s="229">
        <v>0</v>
      </c>
      <c r="G90" s="229">
        <v>0</v>
      </c>
      <c r="H90" s="229">
        <v>0</v>
      </c>
      <c r="I90" s="229">
        <v>283</v>
      </c>
    </row>
    <row r="91" spans="1:9">
      <c r="A91" s="229" t="s">
        <v>166</v>
      </c>
      <c r="B91" s="230">
        <v>32703</v>
      </c>
      <c r="C91" s="229">
        <v>317</v>
      </c>
      <c r="D91" s="229">
        <v>120</v>
      </c>
      <c r="E91" s="229">
        <v>80</v>
      </c>
      <c r="F91" s="229">
        <v>2</v>
      </c>
      <c r="G91" s="229">
        <v>94</v>
      </c>
      <c r="H91" s="230">
        <v>1542</v>
      </c>
      <c r="I91" s="230">
        <v>34858</v>
      </c>
    </row>
    <row r="92" spans="1:9">
      <c r="A92" s="229" t="s">
        <v>167</v>
      </c>
      <c r="B92" s="230">
        <v>13509</v>
      </c>
      <c r="C92" s="229">
        <v>9</v>
      </c>
      <c r="D92" s="229">
        <v>9</v>
      </c>
      <c r="E92" s="229">
        <v>0</v>
      </c>
      <c r="F92" s="229">
        <v>0</v>
      </c>
      <c r="G92" s="229">
        <v>283</v>
      </c>
      <c r="H92" s="230">
        <v>72257</v>
      </c>
      <c r="I92" s="230">
        <v>86067</v>
      </c>
    </row>
    <row r="93" spans="1:9">
      <c r="A93" s="229" t="s">
        <v>193</v>
      </c>
      <c r="B93" s="229">
        <v>0</v>
      </c>
      <c r="C93" s="229">
        <v>0</v>
      </c>
      <c r="D93" s="229">
        <v>0</v>
      </c>
      <c r="E93" s="229">
        <v>5</v>
      </c>
      <c r="F93" s="229">
        <v>180</v>
      </c>
      <c r="G93" s="229">
        <v>0</v>
      </c>
      <c r="H93" s="229">
        <v>0</v>
      </c>
      <c r="I93" s="229">
        <v>185</v>
      </c>
    </row>
    <row r="95" spans="1:9">
      <c r="A95" s="17" t="s">
        <v>11</v>
      </c>
      <c r="B95" s="23">
        <f>MEDIAN(B4:B93)</f>
        <v>2235.5</v>
      </c>
      <c r="C95" s="23">
        <f t="shared" ref="C95:I95" si="0">MEDIAN(C4:C93)</f>
        <v>0.5</v>
      </c>
      <c r="D95" s="23">
        <f t="shared" si="0"/>
        <v>0</v>
      </c>
      <c r="E95" s="23">
        <f t="shared" si="0"/>
        <v>0</v>
      </c>
      <c r="F95" s="23">
        <f t="shared" si="0"/>
        <v>0</v>
      </c>
      <c r="G95" s="23">
        <f t="shared" si="0"/>
        <v>0</v>
      </c>
      <c r="H95" s="23">
        <f t="shared" si="0"/>
        <v>0</v>
      </c>
      <c r="I95" s="23">
        <f t="shared" si="0"/>
        <v>2947</v>
      </c>
    </row>
    <row r="96" spans="1:9">
      <c r="A96" s="17" t="s">
        <v>10</v>
      </c>
      <c r="B96" s="23">
        <f>AVERAGE(B4:B93)</f>
        <v>7676.2333333333336</v>
      </c>
      <c r="C96" s="23">
        <f t="shared" ref="C96:I96" si="1">AVERAGE(C4:C93)</f>
        <v>90.544444444444451</v>
      </c>
      <c r="D96" s="23">
        <f t="shared" si="1"/>
        <v>17.611111111111111</v>
      </c>
      <c r="E96" s="23">
        <f t="shared" si="1"/>
        <v>65.077777777777783</v>
      </c>
      <c r="F96" s="23">
        <f t="shared" si="1"/>
        <v>270.16666666666669</v>
      </c>
      <c r="G96" s="23">
        <f t="shared" si="1"/>
        <v>359.42222222222222</v>
      </c>
      <c r="H96" s="23">
        <f t="shared" si="1"/>
        <v>7351.4444444444443</v>
      </c>
      <c r="I96" s="23">
        <f t="shared" si="1"/>
        <v>15830.5</v>
      </c>
    </row>
    <row r="97" spans="1:9">
      <c r="A97" s="17" t="s">
        <v>239</v>
      </c>
      <c r="B97" s="23">
        <f>SUM(B4:B93)</f>
        <v>690861</v>
      </c>
      <c r="C97" s="23">
        <f t="shared" ref="C97:I97" si="2">SUM(C4:C93)</f>
        <v>8149</v>
      </c>
      <c r="D97" s="23">
        <f t="shared" si="2"/>
        <v>1585</v>
      </c>
      <c r="E97" s="23">
        <f t="shared" si="2"/>
        <v>5857</v>
      </c>
      <c r="F97" s="23">
        <f t="shared" si="2"/>
        <v>24315</v>
      </c>
      <c r="G97" s="23">
        <f t="shared" si="2"/>
        <v>32348</v>
      </c>
      <c r="H97" s="23">
        <f t="shared" si="2"/>
        <v>661630</v>
      </c>
      <c r="I97" s="23">
        <f t="shared" si="2"/>
        <v>1424745</v>
      </c>
    </row>
  </sheetData>
  <conditionalFormatting sqref="B4:I50">
    <cfRule type="cellIs" dxfId="3" priority="2" operator="equal">
      <formula>0</formula>
    </cfRule>
  </conditionalFormatting>
  <conditionalFormatting sqref="B51:I93">
    <cfRule type="cellIs" dxfId="2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5602-A437-4523-84B5-0B45F4ADC8CF}">
  <dimension ref="A1:I50"/>
  <sheetViews>
    <sheetView zoomScaleNormal="100" workbookViewId="0">
      <pane ySplit="3" topLeftCell="A4" activePane="bottomLeft" state="frozen"/>
      <selection pane="bottomLeft" activeCell="D58" sqref="D58"/>
      <selection activeCell="D58" sqref="D58"/>
    </sheetView>
  </sheetViews>
  <sheetFormatPr defaultRowHeight="12.75"/>
  <cols>
    <col min="1" max="1" width="15.5703125" customWidth="1"/>
    <col min="2" max="2" width="11.140625" customWidth="1"/>
    <col min="3" max="3" width="8.85546875" customWidth="1"/>
    <col min="4" max="4" width="8.140625" bestFit="1" customWidth="1"/>
    <col min="5" max="5" width="8.7109375" customWidth="1"/>
    <col min="6" max="6" width="11.140625" hidden="1" customWidth="1"/>
    <col min="7" max="7" width="8.85546875" customWidth="1"/>
    <col min="8" max="8" width="12.5703125" bestFit="1" customWidth="1"/>
    <col min="9" max="9" width="10.42578125" customWidth="1"/>
    <col min="11" max="11" width="19.140625" bestFit="1" customWidth="1"/>
    <col min="12" max="12" width="11.7109375" bestFit="1" customWidth="1"/>
    <col min="13" max="13" width="12" customWidth="1"/>
    <col min="14" max="14" width="13.28515625" customWidth="1"/>
    <col min="15" max="15" width="10.5703125" bestFit="1" customWidth="1"/>
    <col min="16" max="16" width="10.7109375" bestFit="1" customWidth="1"/>
    <col min="17" max="17" width="11" bestFit="1" customWidth="1"/>
    <col min="18" max="18" width="15" bestFit="1" customWidth="1"/>
    <col min="19" max="19" width="13.42578125" customWidth="1"/>
  </cols>
  <sheetData>
    <row r="1" spans="1:9" ht="15">
      <c r="A1" s="1" t="s">
        <v>977</v>
      </c>
    </row>
    <row r="3" spans="1:9" ht="36">
      <c r="A3" s="387" t="s">
        <v>978</v>
      </c>
      <c r="B3" s="388" t="s">
        <v>979</v>
      </c>
      <c r="C3" s="388" t="s">
        <v>980</v>
      </c>
      <c r="D3" s="388" t="s">
        <v>981</v>
      </c>
      <c r="E3" s="388" t="s">
        <v>982</v>
      </c>
      <c r="F3" s="388" t="s">
        <v>983</v>
      </c>
      <c r="G3" s="388" t="s">
        <v>984</v>
      </c>
      <c r="H3" s="388" t="s">
        <v>985</v>
      </c>
      <c r="I3" s="388" t="s">
        <v>986</v>
      </c>
    </row>
    <row r="4" spans="1:9" ht="14.25" customHeight="1">
      <c r="A4" s="229" t="s">
        <v>321</v>
      </c>
      <c r="B4" s="230">
        <v>10913</v>
      </c>
      <c r="C4" s="229">
        <v>360</v>
      </c>
      <c r="D4" s="229">
        <v>157</v>
      </c>
      <c r="E4" s="229">
        <v>0</v>
      </c>
      <c r="F4" s="229">
        <v>0</v>
      </c>
      <c r="G4" s="230">
        <v>14623</v>
      </c>
      <c r="H4" s="229">
        <v>0</v>
      </c>
      <c r="I4" s="230">
        <v>26053</v>
      </c>
    </row>
    <row r="5" spans="1:9" ht="14.25" customHeight="1">
      <c r="A5" s="229" t="s">
        <v>185</v>
      </c>
      <c r="B5" s="229">
        <v>0</v>
      </c>
      <c r="C5" s="229">
        <v>0</v>
      </c>
      <c r="D5" s="229">
        <v>0</v>
      </c>
      <c r="E5" s="229">
        <v>0</v>
      </c>
      <c r="F5" s="229">
        <v>22</v>
      </c>
      <c r="G5" s="229">
        <v>0</v>
      </c>
      <c r="H5" s="229">
        <v>0</v>
      </c>
      <c r="I5" s="229">
        <v>22</v>
      </c>
    </row>
    <row r="6" spans="1:9" ht="14.25" customHeight="1">
      <c r="A6" s="229" t="s">
        <v>29</v>
      </c>
      <c r="B6" s="229">
        <v>0</v>
      </c>
      <c r="C6" s="229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0</v>
      </c>
    </row>
    <row r="7" spans="1:9" ht="14.25" customHeight="1">
      <c r="A7" s="229" t="s">
        <v>30</v>
      </c>
      <c r="B7" s="230">
        <v>3180</v>
      </c>
      <c r="C7" s="229">
        <v>0</v>
      </c>
      <c r="D7" s="229">
        <v>0</v>
      </c>
      <c r="E7" s="229">
        <v>3</v>
      </c>
      <c r="F7" s="229">
        <v>0</v>
      </c>
      <c r="G7" s="229">
        <v>0</v>
      </c>
      <c r="H7" s="229">
        <v>0</v>
      </c>
      <c r="I7" s="230">
        <v>3183</v>
      </c>
    </row>
    <row r="8" spans="1:9" ht="14.25" customHeight="1">
      <c r="A8" s="229" t="s">
        <v>32</v>
      </c>
      <c r="B8" s="230">
        <v>1259</v>
      </c>
      <c r="C8" s="229">
        <v>0</v>
      </c>
      <c r="D8" s="229">
        <v>0</v>
      </c>
      <c r="E8" s="229">
        <v>3</v>
      </c>
      <c r="F8" s="229">
        <v>0</v>
      </c>
      <c r="G8" s="229">
        <v>0</v>
      </c>
      <c r="H8" s="229">
        <v>0</v>
      </c>
      <c r="I8" s="230">
        <v>1262</v>
      </c>
    </row>
    <row r="9" spans="1:9" ht="14.25" customHeight="1">
      <c r="A9" s="229" t="s">
        <v>33</v>
      </c>
      <c r="B9" s="230">
        <v>949</v>
      </c>
      <c r="C9" s="229">
        <v>7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30">
        <v>956</v>
      </c>
    </row>
    <row r="10" spans="1:9" ht="14.25" customHeight="1">
      <c r="A10" s="229" t="s">
        <v>37</v>
      </c>
      <c r="B10" s="229">
        <v>0</v>
      </c>
      <c r="C10" s="229"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</row>
    <row r="11" spans="1:9" ht="14.25" customHeight="1">
      <c r="A11" s="229" t="s">
        <v>215</v>
      </c>
      <c r="B11" s="229">
        <v>0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  <c r="I11" s="229">
        <v>0</v>
      </c>
    </row>
    <row r="12" spans="1:9" ht="14.25" customHeight="1">
      <c r="A12" s="229" t="s">
        <v>38</v>
      </c>
      <c r="B12" s="230">
        <v>32526</v>
      </c>
      <c r="C12" s="229">
        <v>212</v>
      </c>
      <c r="D12" s="229">
        <v>156</v>
      </c>
      <c r="E12" s="230">
        <v>2332</v>
      </c>
      <c r="F12" s="230">
        <v>0</v>
      </c>
      <c r="G12" s="230">
        <v>1133</v>
      </c>
      <c r="H12" s="230">
        <v>36433</v>
      </c>
      <c r="I12" s="230">
        <v>72792</v>
      </c>
    </row>
    <row r="13" spans="1:9" ht="14.25" customHeight="1">
      <c r="A13" s="229" t="s">
        <v>42</v>
      </c>
      <c r="B13" s="230">
        <v>6708</v>
      </c>
      <c r="C13" s="229">
        <v>114</v>
      </c>
      <c r="D13" s="229">
        <v>0</v>
      </c>
      <c r="E13" s="229">
        <v>0</v>
      </c>
      <c r="F13" s="389">
        <v>4434</v>
      </c>
      <c r="G13" s="229">
        <v>0</v>
      </c>
      <c r="H13" s="229">
        <v>0</v>
      </c>
      <c r="I13" s="230">
        <v>11256</v>
      </c>
    </row>
    <row r="14" spans="1:9" ht="14.25" customHeight="1">
      <c r="A14" s="229" t="s">
        <v>44</v>
      </c>
      <c r="B14" s="230">
        <v>2775</v>
      </c>
      <c r="C14" s="229">
        <v>106</v>
      </c>
      <c r="D14" s="229">
        <v>0</v>
      </c>
      <c r="E14" s="229">
        <v>0</v>
      </c>
      <c r="F14" s="229">
        <v>1</v>
      </c>
      <c r="G14" s="229">
        <v>0</v>
      </c>
      <c r="H14" s="229">
        <v>0</v>
      </c>
      <c r="I14" s="230">
        <v>2882</v>
      </c>
    </row>
    <row r="15" spans="1:9" ht="14.25" customHeight="1">
      <c r="A15" s="229" t="s">
        <v>47</v>
      </c>
      <c r="B15" s="230">
        <v>7000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30">
        <v>7000</v>
      </c>
    </row>
    <row r="16" spans="1:9" ht="14.25" customHeight="1">
      <c r="A16" s="229" t="s">
        <v>49</v>
      </c>
      <c r="B16" s="229">
        <v>537</v>
      </c>
      <c r="C16" s="229">
        <v>0</v>
      </c>
      <c r="D16" s="229">
        <v>0</v>
      </c>
      <c r="E16" s="229">
        <v>2</v>
      </c>
      <c r="F16" s="229">
        <v>0</v>
      </c>
      <c r="G16" s="229">
        <v>0</v>
      </c>
      <c r="H16" s="229">
        <v>0</v>
      </c>
      <c r="I16" s="229">
        <v>539</v>
      </c>
    </row>
    <row r="17" spans="1:9" ht="14.25" customHeight="1">
      <c r="A17" s="229" t="s">
        <v>52</v>
      </c>
      <c r="B17" s="230">
        <v>4680</v>
      </c>
      <c r="C17" s="229">
        <v>54</v>
      </c>
      <c r="D17" s="229">
        <v>37</v>
      </c>
      <c r="E17" s="229">
        <v>0</v>
      </c>
      <c r="F17" s="229">
        <v>1</v>
      </c>
      <c r="G17" s="229">
        <v>0</v>
      </c>
      <c r="H17" s="229">
        <v>2</v>
      </c>
      <c r="I17" s="230">
        <v>4774</v>
      </c>
    </row>
    <row r="18" spans="1:9" ht="14.25" customHeight="1">
      <c r="A18" s="229" t="s">
        <v>54</v>
      </c>
      <c r="B18" s="230">
        <v>10574</v>
      </c>
      <c r="C18" s="229">
        <v>40</v>
      </c>
      <c r="D18" s="229">
        <v>19</v>
      </c>
      <c r="E18" s="229">
        <v>1</v>
      </c>
      <c r="F18" s="229">
        <v>0</v>
      </c>
      <c r="G18" s="229">
        <v>0</v>
      </c>
      <c r="H18" s="229">
        <v>0</v>
      </c>
      <c r="I18" s="230">
        <v>10634</v>
      </c>
    </row>
    <row r="19" spans="1:9" ht="14.25" customHeight="1">
      <c r="A19" s="229" t="s">
        <v>56</v>
      </c>
      <c r="B19" s="230">
        <v>11540</v>
      </c>
      <c r="C19" s="229">
        <v>63</v>
      </c>
      <c r="D19" s="229">
        <v>61</v>
      </c>
      <c r="E19" s="229">
        <v>21</v>
      </c>
      <c r="F19" s="229">
        <v>0</v>
      </c>
      <c r="G19" s="229">
        <v>98</v>
      </c>
      <c r="H19" s="229">
        <v>341</v>
      </c>
      <c r="I19" s="230">
        <v>12124</v>
      </c>
    </row>
    <row r="20" spans="1:9" ht="14.25" customHeight="1">
      <c r="A20" s="229" t="s">
        <v>57</v>
      </c>
      <c r="B20" s="230">
        <v>17324</v>
      </c>
      <c r="C20" s="229">
        <v>65</v>
      </c>
      <c r="D20" s="229">
        <v>23</v>
      </c>
      <c r="E20" s="229">
        <v>24</v>
      </c>
      <c r="F20" s="229">
        <v>10</v>
      </c>
      <c r="G20" s="229">
        <v>150</v>
      </c>
      <c r="H20" s="230">
        <v>1876</v>
      </c>
      <c r="I20" s="230">
        <v>19472</v>
      </c>
    </row>
    <row r="21" spans="1:9" ht="14.25" customHeight="1">
      <c r="A21" s="229" t="s">
        <v>59</v>
      </c>
      <c r="B21" s="230">
        <v>18869</v>
      </c>
      <c r="C21" s="229">
        <v>331</v>
      </c>
      <c r="D21" s="229">
        <v>8</v>
      </c>
      <c r="E21" s="229">
        <v>568</v>
      </c>
      <c r="F21" s="229">
        <v>0</v>
      </c>
      <c r="G21" s="229">
        <v>0</v>
      </c>
      <c r="H21" s="229">
        <v>0</v>
      </c>
      <c r="I21" s="230">
        <v>19776</v>
      </c>
    </row>
    <row r="22" spans="1:9" ht="14.25" customHeight="1">
      <c r="A22" s="229" t="s">
        <v>322</v>
      </c>
      <c r="B22" s="229">
        <v>44</v>
      </c>
      <c r="C22" s="229">
        <v>6</v>
      </c>
      <c r="D22" s="229">
        <v>0</v>
      </c>
      <c r="E22" s="229">
        <v>0</v>
      </c>
      <c r="F22" s="229">
        <v>0</v>
      </c>
      <c r="G22" s="229">
        <v>0</v>
      </c>
      <c r="H22" s="229">
        <v>16</v>
      </c>
      <c r="I22" s="229">
        <v>66</v>
      </c>
    </row>
    <row r="23" spans="1:9" ht="14.25" customHeight="1">
      <c r="A23" s="229" t="s">
        <v>222</v>
      </c>
      <c r="B23" s="230">
        <v>9044</v>
      </c>
      <c r="C23" s="229">
        <v>50</v>
      </c>
      <c r="D23" s="229">
        <v>1</v>
      </c>
      <c r="E23" s="229">
        <v>0</v>
      </c>
      <c r="F23" s="229">
        <v>13</v>
      </c>
      <c r="G23" s="229">
        <v>0</v>
      </c>
      <c r="H23" s="229">
        <v>802</v>
      </c>
      <c r="I23" s="230">
        <v>9910</v>
      </c>
    </row>
    <row r="24" spans="1:9" ht="14.25" customHeight="1">
      <c r="A24" s="229" t="s">
        <v>60</v>
      </c>
      <c r="B24" s="230">
        <v>2352</v>
      </c>
      <c r="C24" s="229">
        <v>0</v>
      </c>
      <c r="D24" s="229">
        <v>0</v>
      </c>
      <c r="E24" s="229">
        <v>680</v>
      </c>
      <c r="F24" s="229">
        <v>0</v>
      </c>
      <c r="G24" s="229">
        <v>0</v>
      </c>
      <c r="H24" s="229">
        <v>0</v>
      </c>
      <c r="I24" s="230">
        <v>3032</v>
      </c>
    </row>
    <row r="25" spans="1:9" ht="14.25" customHeight="1">
      <c r="A25" s="229" t="s">
        <v>323</v>
      </c>
      <c r="B25" s="229">
        <v>4</v>
      </c>
      <c r="C25" s="229">
        <v>158</v>
      </c>
      <c r="D25" s="229">
        <v>5</v>
      </c>
      <c r="E25" s="229">
        <v>6</v>
      </c>
      <c r="F25" s="229">
        <v>0</v>
      </c>
      <c r="G25" s="229">
        <v>0</v>
      </c>
      <c r="H25" s="229">
        <v>10</v>
      </c>
      <c r="I25" s="229">
        <v>183</v>
      </c>
    </row>
    <row r="26" spans="1:9" ht="14.25" customHeight="1">
      <c r="A26" s="229" t="s">
        <v>63</v>
      </c>
      <c r="B26" s="229">
        <v>0</v>
      </c>
      <c r="C26" s="229">
        <v>0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</row>
    <row r="27" spans="1:9" ht="14.25" customHeight="1">
      <c r="A27" s="229" t="s">
        <v>65</v>
      </c>
      <c r="B27" s="229">
        <v>0</v>
      </c>
      <c r="C27" s="229">
        <v>156</v>
      </c>
      <c r="D27" s="229">
        <v>14</v>
      </c>
      <c r="E27" s="229">
        <v>0</v>
      </c>
      <c r="F27" s="229">
        <v>2</v>
      </c>
      <c r="G27" s="229">
        <v>0</v>
      </c>
      <c r="H27" s="229">
        <v>0</v>
      </c>
      <c r="I27" s="229">
        <v>172</v>
      </c>
    </row>
    <row r="28" spans="1:9" ht="14.25" customHeight="1">
      <c r="A28" s="229" t="s">
        <v>70</v>
      </c>
      <c r="B28" s="230">
        <v>5828</v>
      </c>
      <c r="C28" s="229">
        <v>113</v>
      </c>
      <c r="D28" s="229">
        <v>10</v>
      </c>
      <c r="E28" s="229">
        <v>19</v>
      </c>
      <c r="F28" s="229">
        <v>105</v>
      </c>
      <c r="G28" s="229">
        <v>37</v>
      </c>
      <c r="H28" s="230">
        <v>4707</v>
      </c>
      <c r="I28" s="230">
        <v>10819</v>
      </c>
    </row>
    <row r="29" spans="1:9" ht="14.25" customHeight="1">
      <c r="A29" s="229" t="s">
        <v>74</v>
      </c>
      <c r="B29" s="229">
        <v>14</v>
      </c>
      <c r="C29" s="229">
        <v>0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14</v>
      </c>
    </row>
    <row r="30" spans="1:9" ht="14.25" customHeight="1">
      <c r="A30" s="229" t="s">
        <v>75</v>
      </c>
      <c r="B30" s="229">
        <v>0</v>
      </c>
      <c r="C30" s="229">
        <v>0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</row>
    <row r="31" spans="1:9" ht="14.25" customHeight="1">
      <c r="A31" s="229" t="s">
        <v>76</v>
      </c>
      <c r="B31" s="230">
        <v>12665</v>
      </c>
      <c r="C31" s="230">
        <v>2595</v>
      </c>
      <c r="D31" s="229">
        <v>163</v>
      </c>
      <c r="E31" s="230">
        <v>13</v>
      </c>
      <c r="F31" s="229">
        <v>180</v>
      </c>
      <c r="G31" s="229">
        <v>253</v>
      </c>
      <c r="H31" s="230">
        <v>15187</v>
      </c>
      <c r="I31" s="230">
        <v>31056</v>
      </c>
    </row>
    <row r="32" spans="1:9" ht="14.25" customHeight="1">
      <c r="A32" s="229" t="s">
        <v>79</v>
      </c>
      <c r="B32" s="230">
        <v>11341</v>
      </c>
      <c r="C32" s="229">
        <v>3</v>
      </c>
      <c r="D32" s="229">
        <v>46</v>
      </c>
      <c r="E32" s="229">
        <v>0</v>
      </c>
      <c r="F32" s="229">
        <v>0</v>
      </c>
      <c r="G32" s="229">
        <v>0</v>
      </c>
      <c r="H32" s="229">
        <v>0</v>
      </c>
      <c r="I32" s="230">
        <v>11390</v>
      </c>
    </row>
    <row r="33" spans="1:9" ht="14.25" customHeight="1">
      <c r="A33" s="229" t="s">
        <v>187</v>
      </c>
      <c r="B33" s="229">
        <v>0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</row>
    <row r="34" spans="1:9" ht="14.25" customHeight="1">
      <c r="A34" s="229" t="s">
        <v>82</v>
      </c>
      <c r="B34" s="230">
        <v>1622</v>
      </c>
      <c r="C34" s="229">
        <v>11</v>
      </c>
      <c r="D34" s="229">
        <v>4</v>
      </c>
      <c r="E34" s="229">
        <v>15</v>
      </c>
      <c r="F34" s="229">
        <v>5</v>
      </c>
      <c r="G34" s="229">
        <v>21</v>
      </c>
      <c r="H34" s="229">
        <v>0</v>
      </c>
      <c r="I34" s="230">
        <v>1678</v>
      </c>
    </row>
    <row r="35" spans="1:9" ht="14.25" customHeight="1">
      <c r="A35" s="229" t="s">
        <v>226</v>
      </c>
      <c r="B35" s="229">
        <v>0</v>
      </c>
      <c r="C35" s="229">
        <v>0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</row>
    <row r="36" spans="1:9" ht="14.25" customHeight="1">
      <c r="A36" s="229" t="s">
        <v>85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</row>
    <row r="37" spans="1:9" ht="14.25" customHeight="1">
      <c r="A37" s="229" t="s">
        <v>88</v>
      </c>
      <c r="B37" s="230">
        <v>96596</v>
      </c>
      <c r="C37" s="229">
        <v>291</v>
      </c>
      <c r="D37" s="229">
        <v>0</v>
      </c>
      <c r="E37" s="229">
        <v>573</v>
      </c>
      <c r="F37" s="389">
        <v>4528</v>
      </c>
      <c r="G37" s="229">
        <v>0</v>
      </c>
      <c r="H37" s="230">
        <v>26440</v>
      </c>
      <c r="I37" s="230">
        <v>128428</v>
      </c>
    </row>
    <row r="38" spans="1:9" ht="14.25" customHeight="1">
      <c r="A38" s="229" t="s">
        <v>227</v>
      </c>
      <c r="B38" s="230">
        <v>3764</v>
      </c>
      <c r="C38" s="229">
        <v>147</v>
      </c>
      <c r="D38" s="229">
        <v>4</v>
      </c>
      <c r="E38" s="229">
        <v>0</v>
      </c>
      <c r="F38" s="229">
        <v>0</v>
      </c>
      <c r="G38" s="229">
        <v>0</v>
      </c>
      <c r="H38" s="230">
        <v>6124</v>
      </c>
      <c r="I38" s="230">
        <v>10039</v>
      </c>
    </row>
    <row r="39" spans="1:9" ht="14.25" customHeight="1">
      <c r="A39" s="229" t="s">
        <v>91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0</v>
      </c>
    </row>
    <row r="40" spans="1:9" ht="14.25" customHeight="1">
      <c r="A40" s="229" t="s">
        <v>92</v>
      </c>
      <c r="B40" s="230">
        <v>3870</v>
      </c>
      <c r="C40" s="229">
        <v>4</v>
      </c>
      <c r="D40" s="229">
        <v>7</v>
      </c>
      <c r="E40" s="229">
        <v>0</v>
      </c>
      <c r="F40" s="229">
        <v>0</v>
      </c>
      <c r="G40" s="229">
        <v>0</v>
      </c>
      <c r="H40" s="229">
        <v>987</v>
      </c>
      <c r="I40" s="230">
        <v>4868</v>
      </c>
    </row>
    <row r="41" spans="1:9" ht="14.25" customHeight="1">
      <c r="A41" s="229" t="s">
        <v>189</v>
      </c>
      <c r="B41" s="230">
        <v>7585</v>
      </c>
      <c r="C41" s="229">
        <v>24</v>
      </c>
      <c r="D41" s="229">
        <v>15</v>
      </c>
      <c r="E41" s="230">
        <v>14</v>
      </c>
      <c r="F41" s="229">
        <v>3</v>
      </c>
      <c r="G41" s="230">
        <v>39</v>
      </c>
      <c r="H41" s="229">
        <v>640</v>
      </c>
      <c r="I41" s="230">
        <v>8320</v>
      </c>
    </row>
    <row r="42" spans="1:9" ht="14.25" customHeight="1">
      <c r="A42" s="229" t="s">
        <v>96</v>
      </c>
      <c r="B42" s="230">
        <v>3121</v>
      </c>
      <c r="C42" s="229">
        <v>0</v>
      </c>
      <c r="D42" s="229">
        <v>0</v>
      </c>
      <c r="E42" s="229">
        <v>2</v>
      </c>
      <c r="F42" s="229">
        <v>0</v>
      </c>
      <c r="G42" s="229">
        <v>0</v>
      </c>
      <c r="H42" s="229">
        <v>0</v>
      </c>
      <c r="I42" s="230">
        <v>3123</v>
      </c>
    </row>
    <row r="43" spans="1:9" ht="14.25" customHeight="1">
      <c r="A43" s="229" t="s">
        <v>98</v>
      </c>
      <c r="B43" s="229">
        <v>0</v>
      </c>
      <c r="C43" s="229">
        <v>0</v>
      </c>
      <c r="D43" s="229">
        <v>0</v>
      </c>
      <c r="E43" s="229">
        <v>0</v>
      </c>
      <c r="F43" s="229">
        <v>1</v>
      </c>
      <c r="G43" s="229">
        <v>0</v>
      </c>
      <c r="H43" s="229">
        <v>65</v>
      </c>
      <c r="I43" s="229">
        <v>66</v>
      </c>
    </row>
    <row r="44" spans="1:9" ht="14.25" customHeight="1">
      <c r="A44" s="229" t="s">
        <v>99</v>
      </c>
      <c r="B44" s="230">
        <v>5158</v>
      </c>
      <c r="C44" s="229">
        <v>49</v>
      </c>
      <c r="D44" s="229">
        <v>23</v>
      </c>
      <c r="E44" s="229">
        <v>88</v>
      </c>
      <c r="F44" s="229">
        <v>0</v>
      </c>
      <c r="G44" s="229">
        <v>0</v>
      </c>
      <c r="H44" s="229">
        <v>23</v>
      </c>
      <c r="I44" s="230">
        <v>5341</v>
      </c>
    </row>
    <row r="45" spans="1:9" ht="14.25" customHeight="1">
      <c r="A45" s="229" t="s">
        <v>228</v>
      </c>
      <c r="B45" s="230">
        <v>4338</v>
      </c>
      <c r="C45" s="229">
        <v>181</v>
      </c>
      <c r="D45" s="229">
        <v>33</v>
      </c>
      <c r="E45" s="229">
        <v>0</v>
      </c>
      <c r="F45" s="229">
        <v>0</v>
      </c>
      <c r="G45" s="229">
        <v>0</v>
      </c>
      <c r="H45" s="229">
        <v>152</v>
      </c>
      <c r="I45" s="230">
        <v>4704</v>
      </c>
    </row>
    <row r="46" spans="1:9" ht="14.25" customHeight="1">
      <c r="A46" s="229" t="s">
        <v>102</v>
      </c>
      <c r="B46" s="229">
        <v>951</v>
      </c>
      <c r="C46" s="229">
        <v>0</v>
      </c>
      <c r="D46" s="229">
        <v>0</v>
      </c>
      <c r="E46" s="229">
        <v>0</v>
      </c>
      <c r="F46" s="229">
        <v>1</v>
      </c>
      <c r="G46" s="229">
        <v>0</v>
      </c>
      <c r="H46" s="229">
        <v>0</v>
      </c>
      <c r="I46" s="229">
        <v>952</v>
      </c>
    </row>
    <row r="47" spans="1:9" ht="14.25" customHeight="1">
      <c r="A47" s="229" t="s">
        <v>104</v>
      </c>
      <c r="B47" s="230">
        <v>8972</v>
      </c>
      <c r="C47" s="229">
        <v>130</v>
      </c>
      <c r="D47" s="229">
        <v>20</v>
      </c>
      <c r="E47" s="229">
        <v>36</v>
      </c>
      <c r="F47" s="229">
        <v>0</v>
      </c>
      <c r="G47" s="229">
        <v>147</v>
      </c>
      <c r="H47" s="230">
        <v>363004</v>
      </c>
      <c r="I47" s="230">
        <v>372309</v>
      </c>
    </row>
    <row r="48" spans="1:9" ht="14.25" customHeight="1">
      <c r="A48" s="229" t="s">
        <v>105</v>
      </c>
      <c r="B48" s="230">
        <v>5138</v>
      </c>
      <c r="C48" s="229">
        <v>1</v>
      </c>
      <c r="D48" s="229">
        <v>0</v>
      </c>
      <c r="E48" s="229">
        <v>5</v>
      </c>
      <c r="F48" s="229">
        <v>0</v>
      </c>
      <c r="G48" s="229">
        <v>0</v>
      </c>
      <c r="H48" s="229">
        <v>387</v>
      </c>
      <c r="I48" s="230">
        <v>5531</v>
      </c>
    </row>
    <row r="49" spans="1:9" ht="14.25" customHeight="1">
      <c r="A49" s="229" t="s">
        <v>106</v>
      </c>
      <c r="B49" s="229">
        <v>174</v>
      </c>
      <c r="C49" s="229">
        <v>0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174</v>
      </c>
    </row>
    <row r="50" spans="1:9" ht="14.25" customHeight="1">
      <c r="A50" s="229" t="s">
        <v>108</v>
      </c>
      <c r="B50" s="230">
        <v>2892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29">
        <v>298</v>
      </c>
      <c r="I50" s="230">
        <v>3190</v>
      </c>
    </row>
  </sheetData>
  <conditionalFormatting sqref="B4:I50">
    <cfRule type="cellIs" dxfId="1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F3A3-1E9C-4527-9EF3-C9F87D8869F7}">
  <dimension ref="A1:I50"/>
  <sheetViews>
    <sheetView zoomScaleNormal="100" workbookViewId="0">
      <pane ySplit="3" topLeftCell="A28" activePane="bottomLeft" state="frozen"/>
      <selection pane="bottomLeft" activeCell="A48" sqref="A48:A50"/>
      <selection activeCell="D58" sqref="D58"/>
    </sheetView>
  </sheetViews>
  <sheetFormatPr defaultRowHeight="12.75"/>
  <cols>
    <col min="1" max="1" width="21.7109375" customWidth="1"/>
    <col min="2" max="2" width="11.7109375" customWidth="1"/>
    <col min="3" max="5" width="7.85546875" bestFit="1" customWidth="1"/>
    <col min="6" max="6" width="11.28515625" hidden="1" customWidth="1"/>
    <col min="7" max="7" width="8.5703125" bestFit="1" customWidth="1"/>
    <col min="8" max="8" width="9.7109375" bestFit="1" customWidth="1"/>
    <col min="9" max="9" width="10.5703125" customWidth="1"/>
    <col min="11" max="11" width="8.85546875" bestFit="1" customWidth="1"/>
  </cols>
  <sheetData>
    <row r="1" spans="1:9" ht="15">
      <c r="A1" s="1" t="s">
        <v>977</v>
      </c>
    </row>
    <row r="3" spans="1:9" ht="42" customHeight="1">
      <c r="A3" s="387" t="s">
        <v>978</v>
      </c>
      <c r="B3" s="388" t="s">
        <v>979</v>
      </c>
      <c r="C3" s="388" t="s">
        <v>980</v>
      </c>
      <c r="D3" s="388" t="s">
        <v>981</v>
      </c>
      <c r="E3" s="388" t="s">
        <v>982</v>
      </c>
      <c r="F3" s="388" t="s">
        <v>983</v>
      </c>
      <c r="G3" s="388" t="s">
        <v>984</v>
      </c>
      <c r="H3" s="388" t="s">
        <v>985</v>
      </c>
      <c r="I3" s="388" t="s">
        <v>986</v>
      </c>
    </row>
    <row r="4" spans="1:9" ht="14.25" customHeight="1">
      <c r="A4" s="229" t="s">
        <v>109</v>
      </c>
      <c r="B4" s="230">
        <v>25348</v>
      </c>
      <c r="C4" s="229">
        <v>195</v>
      </c>
      <c r="D4" s="229">
        <v>22</v>
      </c>
      <c r="E4" s="229">
        <v>250</v>
      </c>
      <c r="F4" s="229">
        <v>5</v>
      </c>
      <c r="G4" s="230">
        <v>3657</v>
      </c>
      <c r="H4" s="229">
        <v>0</v>
      </c>
      <c r="I4" s="230">
        <v>29477</v>
      </c>
    </row>
    <row r="5" spans="1:9" ht="14.25" customHeight="1">
      <c r="A5" s="229" t="s">
        <v>229</v>
      </c>
      <c r="B5" s="230">
        <v>1644</v>
      </c>
      <c r="C5" s="229">
        <v>12</v>
      </c>
      <c r="D5" s="229">
        <v>0</v>
      </c>
      <c r="E5" s="229">
        <v>0</v>
      </c>
      <c r="F5" s="229">
        <v>0</v>
      </c>
      <c r="G5" s="229">
        <v>0</v>
      </c>
      <c r="H5" s="229">
        <v>0</v>
      </c>
      <c r="I5" s="230">
        <v>1656</v>
      </c>
    </row>
    <row r="6" spans="1:9" ht="14.25" customHeight="1">
      <c r="A6" s="229" t="s">
        <v>112</v>
      </c>
      <c r="B6" s="230">
        <v>4048</v>
      </c>
      <c r="C6" s="229">
        <v>31</v>
      </c>
      <c r="D6" s="229">
        <v>10</v>
      </c>
      <c r="E6" s="229">
        <v>29</v>
      </c>
      <c r="F6" s="229">
        <v>10</v>
      </c>
      <c r="G6" s="229">
        <v>24</v>
      </c>
      <c r="H6" s="229">
        <v>886</v>
      </c>
      <c r="I6" s="230">
        <v>5038</v>
      </c>
    </row>
    <row r="7" spans="1:9" ht="14.25" customHeight="1">
      <c r="A7" s="229" t="s">
        <v>324</v>
      </c>
      <c r="B7" s="230">
        <v>5820</v>
      </c>
      <c r="C7" s="229">
        <v>0</v>
      </c>
      <c r="D7" s="229">
        <v>0</v>
      </c>
      <c r="E7" s="229">
        <v>0</v>
      </c>
      <c r="F7" s="229">
        <v>0</v>
      </c>
      <c r="G7" s="229">
        <v>0</v>
      </c>
      <c r="H7" s="229">
        <v>0</v>
      </c>
      <c r="I7" s="230">
        <v>5820</v>
      </c>
    </row>
    <row r="8" spans="1:9" ht="14.25" customHeight="1">
      <c r="A8" s="229" t="s">
        <v>114</v>
      </c>
      <c r="B8" s="229">
        <v>0</v>
      </c>
      <c r="C8" s="229">
        <v>0</v>
      </c>
      <c r="D8" s="229">
        <v>0</v>
      </c>
      <c r="E8" s="229">
        <v>0</v>
      </c>
      <c r="F8" s="229">
        <v>0</v>
      </c>
      <c r="G8" s="229">
        <v>0</v>
      </c>
      <c r="H8" s="229">
        <v>0</v>
      </c>
      <c r="I8" s="229">
        <v>0</v>
      </c>
    </row>
    <row r="9" spans="1:9" ht="14.25" customHeight="1">
      <c r="A9" s="229" t="s">
        <v>116</v>
      </c>
      <c r="B9" s="230">
        <v>11633</v>
      </c>
      <c r="C9" s="229">
        <v>234</v>
      </c>
      <c r="D9" s="229">
        <v>23</v>
      </c>
      <c r="E9" s="229">
        <v>35</v>
      </c>
      <c r="F9" s="229">
        <v>131</v>
      </c>
      <c r="G9" s="230">
        <v>1388</v>
      </c>
      <c r="H9" s="229">
        <v>12</v>
      </c>
      <c r="I9" s="230">
        <v>13456</v>
      </c>
    </row>
    <row r="10" spans="1:9" ht="14.25" customHeight="1">
      <c r="A10" s="229" t="s">
        <v>190</v>
      </c>
      <c r="B10" s="229">
        <v>0</v>
      </c>
      <c r="C10" s="229"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</row>
    <row r="11" spans="1:9" ht="14.25" customHeight="1">
      <c r="A11" s="229" t="s">
        <v>119</v>
      </c>
      <c r="B11" s="229">
        <v>0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229">
        <v>144</v>
      </c>
      <c r="I11" s="229">
        <v>144</v>
      </c>
    </row>
    <row r="12" spans="1:9" ht="14.25" customHeight="1">
      <c r="A12" s="229" t="s">
        <v>332</v>
      </c>
      <c r="B12" s="229">
        <v>0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</row>
    <row r="13" spans="1:9" ht="14.25" customHeight="1">
      <c r="A13" s="229" t="s">
        <v>124</v>
      </c>
      <c r="B13" s="230">
        <v>58525</v>
      </c>
      <c r="C13" s="229">
        <v>318</v>
      </c>
      <c r="D13" s="229">
        <v>470</v>
      </c>
      <c r="E13" s="229">
        <v>446</v>
      </c>
      <c r="F13" s="229">
        <v>0</v>
      </c>
      <c r="G13" s="229">
        <v>111</v>
      </c>
      <c r="H13" s="230">
        <v>13051</v>
      </c>
      <c r="I13" s="230">
        <v>72921</v>
      </c>
    </row>
    <row r="14" spans="1:9" ht="14.25" customHeight="1">
      <c r="A14" s="229" t="s">
        <v>125</v>
      </c>
      <c r="B14" s="230">
        <v>11119</v>
      </c>
      <c r="C14" s="229">
        <v>320</v>
      </c>
      <c r="D14" s="229">
        <v>13</v>
      </c>
      <c r="E14" s="229">
        <v>0</v>
      </c>
      <c r="F14" s="229">
        <v>0</v>
      </c>
      <c r="G14" s="230">
        <v>2678</v>
      </c>
      <c r="H14" s="230">
        <v>8031</v>
      </c>
      <c r="I14" s="230">
        <v>22161</v>
      </c>
    </row>
    <row r="15" spans="1:9" ht="14.25" customHeight="1">
      <c r="A15" s="229" t="s">
        <v>230</v>
      </c>
      <c r="B15" s="230">
        <v>2039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30">
        <v>2039</v>
      </c>
    </row>
    <row r="16" spans="1:9" ht="14.25" customHeight="1">
      <c r="A16" s="229" t="s">
        <v>126</v>
      </c>
      <c r="B16" s="230">
        <v>23442</v>
      </c>
      <c r="C16" s="229">
        <v>199</v>
      </c>
      <c r="D16" s="229">
        <v>3</v>
      </c>
      <c r="E16" s="229">
        <v>0</v>
      </c>
      <c r="F16" s="229">
        <v>0</v>
      </c>
      <c r="G16" s="229">
        <v>8</v>
      </c>
      <c r="H16" s="230">
        <v>6546</v>
      </c>
      <c r="I16" s="230">
        <v>30198</v>
      </c>
    </row>
    <row r="17" spans="1:9" ht="14.25" customHeight="1">
      <c r="A17" s="229" t="s">
        <v>191</v>
      </c>
      <c r="B17" s="229">
        <v>0</v>
      </c>
      <c r="C17" s="229">
        <v>0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  <c r="I17" s="229">
        <v>0</v>
      </c>
    </row>
    <row r="18" spans="1:9" ht="14.25" customHeight="1">
      <c r="A18" s="229" t="s">
        <v>129</v>
      </c>
      <c r="B18" s="229">
        <v>166</v>
      </c>
      <c r="C18" s="229">
        <v>0</v>
      </c>
      <c r="D18" s="229">
        <v>0</v>
      </c>
      <c r="E18" s="229">
        <v>0</v>
      </c>
      <c r="F18" s="229">
        <v>0</v>
      </c>
      <c r="G18" s="229">
        <v>0</v>
      </c>
      <c r="H18" s="229">
        <v>0</v>
      </c>
      <c r="I18" s="229">
        <v>166</v>
      </c>
    </row>
    <row r="19" spans="1:9" ht="14.25" customHeight="1">
      <c r="A19" s="229" t="s">
        <v>130</v>
      </c>
      <c r="B19" s="229">
        <v>513</v>
      </c>
      <c r="C19" s="229">
        <v>0</v>
      </c>
      <c r="D19" s="229">
        <v>0</v>
      </c>
      <c r="E19" s="229">
        <v>0</v>
      </c>
      <c r="F19" s="229">
        <v>0</v>
      </c>
      <c r="G19" s="229">
        <v>0</v>
      </c>
      <c r="H19" s="229">
        <v>0</v>
      </c>
      <c r="I19" s="229">
        <v>513</v>
      </c>
    </row>
    <row r="20" spans="1:9" ht="14.25" customHeight="1">
      <c r="A20" s="229" t="s">
        <v>131</v>
      </c>
      <c r="B20" s="230">
        <v>70000</v>
      </c>
      <c r="C20" s="229">
        <v>0</v>
      </c>
      <c r="D20" s="229">
        <v>0</v>
      </c>
      <c r="E20" s="229">
        <v>0</v>
      </c>
      <c r="F20" s="229">
        <v>0</v>
      </c>
      <c r="G20" s="229">
        <v>0</v>
      </c>
      <c r="H20" s="229">
        <v>0</v>
      </c>
      <c r="I20" s="230">
        <v>70000</v>
      </c>
    </row>
    <row r="21" spans="1:9" ht="14.25" customHeight="1">
      <c r="A21" s="229" t="s">
        <v>132</v>
      </c>
      <c r="B21" s="230">
        <v>2119</v>
      </c>
      <c r="C21" s="229">
        <v>0</v>
      </c>
      <c r="D21" s="229">
        <v>0</v>
      </c>
      <c r="E21" s="229">
        <v>0</v>
      </c>
      <c r="F21" s="229">
        <v>4</v>
      </c>
      <c r="G21" s="229">
        <v>0</v>
      </c>
      <c r="H21" s="229">
        <v>889</v>
      </c>
      <c r="I21" s="230">
        <v>3012</v>
      </c>
    </row>
    <row r="22" spans="1:9" ht="14.25" customHeight="1">
      <c r="A22" s="229" t="s">
        <v>134</v>
      </c>
      <c r="B22" s="229">
        <v>0</v>
      </c>
      <c r="C22" s="229">
        <v>0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</row>
    <row r="23" spans="1:9" ht="14.25" customHeight="1">
      <c r="A23" s="229" t="s">
        <v>135</v>
      </c>
      <c r="B23" s="230">
        <v>5445</v>
      </c>
      <c r="C23" s="229">
        <v>39</v>
      </c>
      <c r="D23" s="229">
        <v>11</v>
      </c>
      <c r="E23" s="229">
        <v>142</v>
      </c>
      <c r="F23" s="229">
        <v>0</v>
      </c>
      <c r="G23" s="229">
        <v>0</v>
      </c>
      <c r="H23" s="230">
        <v>1137</v>
      </c>
      <c r="I23" s="230">
        <v>6774</v>
      </c>
    </row>
    <row r="24" spans="1:9" ht="14.25" customHeight="1">
      <c r="A24" s="229" t="s">
        <v>232</v>
      </c>
      <c r="B24" s="230">
        <v>2100</v>
      </c>
      <c r="C24" s="229">
        <v>7</v>
      </c>
      <c r="D24" s="229">
        <v>0</v>
      </c>
      <c r="E24" s="229">
        <v>0</v>
      </c>
      <c r="F24" s="229">
        <v>4</v>
      </c>
      <c r="G24" s="229">
        <v>0</v>
      </c>
      <c r="H24" s="229">
        <v>0</v>
      </c>
      <c r="I24" s="230">
        <v>2111</v>
      </c>
    </row>
    <row r="25" spans="1:9" ht="14.25" customHeight="1">
      <c r="A25" s="229" t="s">
        <v>233</v>
      </c>
      <c r="B25" s="229">
        <v>813</v>
      </c>
      <c r="C25" s="229">
        <v>0</v>
      </c>
      <c r="D25" s="229">
        <v>0</v>
      </c>
      <c r="E25" s="229">
        <v>0</v>
      </c>
      <c r="F25" s="229">
        <v>5</v>
      </c>
      <c r="G25" s="229">
        <v>0</v>
      </c>
      <c r="H25" s="229">
        <v>0</v>
      </c>
      <c r="I25" s="229">
        <v>818</v>
      </c>
    </row>
    <row r="26" spans="1:9" ht="14.25" customHeight="1">
      <c r="A26" s="229" t="s">
        <v>325</v>
      </c>
      <c r="B26" s="230">
        <v>3574</v>
      </c>
      <c r="C26" s="229">
        <v>39</v>
      </c>
      <c r="D26" s="229">
        <v>0</v>
      </c>
      <c r="E26" s="229">
        <v>1</v>
      </c>
      <c r="F26" s="229">
        <v>0</v>
      </c>
      <c r="G26" s="229">
        <v>0</v>
      </c>
      <c r="H26" s="229">
        <v>107</v>
      </c>
      <c r="I26" s="230">
        <v>3721</v>
      </c>
    </row>
    <row r="27" spans="1:9" ht="14.25" customHeight="1">
      <c r="A27" s="229" t="s">
        <v>137</v>
      </c>
      <c r="B27" s="230">
        <v>3552</v>
      </c>
      <c r="C27" s="229">
        <v>676</v>
      </c>
      <c r="D27" s="229">
        <v>7</v>
      </c>
      <c r="E27" s="229">
        <v>6</v>
      </c>
      <c r="F27" s="229">
        <v>3</v>
      </c>
      <c r="G27" s="229">
        <v>0</v>
      </c>
      <c r="H27" s="230">
        <v>1049</v>
      </c>
      <c r="I27" s="230">
        <v>5293</v>
      </c>
    </row>
    <row r="28" spans="1:9" ht="14.25" customHeight="1">
      <c r="A28" s="229" t="s">
        <v>138</v>
      </c>
      <c r="B28" s="230">
        <v>6891</v>
      </c>
      <c r="C28" s="229">
        <v>0</v>
      </c>
      <c r="D28" s="229">
        <v>7</v>
      </c>
      <c r="E28" s="229">
        <v>0</v>
      </c>
      <c r="F28" s="229">
        <v>0</v>
      </c>
      <c r="G28" s="230">
        <v>1474</v>
      </c>
      <c r="H28" s="229">
        <v>0</v>
      </c>
      <c r="I28" s="230">
        <v>8372</v>
      </c>
    </row>
    <row r="29" spans="1:9" ht="14.25" customHeight="1">
      <c r="A29" s="229" t="s">
        <v>139</v>
      </c>
      <c r="B29" s="230">
        <v>1084</v>
      </c>
      <c r="C29" s="229">
        <v>0</v>
      </c>
      <c r="D29" s="229">
        <v>0</v>
      </c>
      <c r="E29" s="229">
        <v>0</v>
      </c>
      <c r="F29" s="229">
        <v>0</v>
      </c>
      <c r="G29" s="229">
        <v>0</v>
      </c>
      <c r="H29" s="229">
        <v>0</v>
      </c>
      <c r="I29" s="230">
        <v>1084</v>
      </c>
    </row>
    <row r="30" spans="1:9" ht="14.25" customHeight="1">
      <c r="A30" s="229" t="s">
        <v>140</v>
      </c>
      <c r="B30" s="229">
        <v>250</v>
      </c>
      <c r="C30" s="229">
        <v>31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281</v>
      </c>
    </row>
    <row r="31" spans="1:9" ht="14.25" customHeight="1">
      <c r="A31" s="229" t="s">
        <v>142</v>
      </c>
      <c r="B31" s="230">
        <v>1548</v>
      </c>
      <c r="C31" s="229">
        <v>10</v>
      </c>
      <c r="D31" s="229">
        <v>5</v>
      </c>
      <c r="E31" s="229">
        <v>2</v>
      </c>
      <c r="F31" s="229">
        <v>0</v>
      </c>
      <c r="G31" s="229">
        <v>0</v>
      </c>
      <c r="H31" s="229">
        <v>0</v>
      </c>
      <c r="I31" s="230">
        <v>1565</v>
      </c>
    </row>
    <row r="32" spans="1:9" ht="14.25" customHeight="1">
      <c r="A32" s="229" t="s">
        <v>144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</row>
    <row r="33" spans="1:9" ht="14.25" customHeight="1">
      <c r="A33" s="229" t="s">
        <v>145</v>
      </c>
      <c r="B33" s="230">
        <v>17446</v>
      </c>
      <c r="C33" s="229">
        <v>295</v>
      </c>
      <c r="D33" s="229">
        <v>0</v>
      </c>
      <c r="E33" s="229">
        <v>0</v>
      </c>
      <c r="F33" s="229">
        <v>0</v>
      </c>
      <c r="G33" s="229">
        <v>0</v>
      </c>
      <c r="H33" s="230">
        <v>98423</v>
      </c>
      <c r="I33" s="230">
        <v>116164</v>
      </c>
    </row>
    <row r="34" spans="1:9" ht="14.25" customHeight="1">
      <c r="A34" s="229" t="s">
        <v>326</v>
      </c>
      <c r="B34" s="229">
        <v>0</v>
      </c>
      <c r="C34" s="229">
        <v>0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</row>
    <row r="35" spans="1:9" ht="14.25" customHeight="1">
      <c r="A35" s="229" t="s">
        <v>150</v>
      </c>
      <c r="B35" s="229">
        <v>0</v>
      </c>
      <c r="C35" s="229">
        <v>0</v>
      </c>
      <c r="D35" s="229">
        <v>0</v>
      </c>
      <c r="E35" s="229">
        <v>0</v>
      </c>
      <c r="F35" s="229">
        <v>1</v>
      </c>
      <c r="G35" s="229">
        <v>0</v>
      </c>
      <c r="H35" s="229">
        <v>0</v>
      </c>
      <c r="I35" s="229">
        <v>1</v>
      </c>
    </row>
    <row r="36" spans="1:9" ht="14.25" customHeight="1">
      <c r="A36" s="229" t="s">
        <v>236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</row>
    <row r="37" spans="1:9" ht="14.25" customHeight="1">
      <c r="A37" s="229" t="s">
        <v>153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29">
        <v>0</v>
      </c>
      <c r="I37" s="229">
        <v>0</v>
      </c>
    </row>
    <row r="38" spans="1:9" ht="14.25" customHeight="1">
      <c r="A38" s="229" t="s">
        <v>160</v>
      </c>
      <c r="B38" s="230">
        <v>5744</v>
      </c>
      <c r="C38" s="229">
        <v>5</v>
      </c>
      <c r="D38" s="229">
        <v>17</v>
      </c>
      <c r="E38" s="229">
        <v>26</v>
      </c>
      <c r="F38" s="229">
        <v>0</v>
      </c>
      <c r="G38" s="229">
        <v>1</v>
      </c>
      <c r="H38" s="229">
        <v>62</v>
      </c>
      <c r="I38" s="230">
        <v>5855</v>
      </c>
    </row>
    <row r="39" spans="1:9" ht="14.25" customHeight="1">
      <c r="A39" s="229" t="s">
        <v>162</v>
      </c>
      <c r="B39" s="230">
        <v>52359</v>
      </c>
      <c r="C39" s="229">
        <v>0</v>
      </c>
      <c r="D39" s="229">
        <v>0</v>
      </c>
      <c r="E39" s="229">
        <v>0</v>
      </c>
      <c r="F39" s="229">
        <v>0</v>
      </c>
      <c r="G39" s="230">
        <v>6064</v>
      </c>
      <c r="H39" s="229">
        <v>0</v>
      </c>
      <c r="I39" s="230">
        <v>58423</v>
      </c>
    </row>
    <row r="40" spans="1:9" ht="14.25" customHeight="1">
      <c r="A40" s="229" t="s">
        <v>237</v>
      </c>
      <c r="B40" s="230">
        <v>4219</v>
      </c>
      <c r="C40" s="229">
        <v>0</v>
      </c>
      <c r="D40" s="229">
        <v>0</v>
      </c>
      <c r="E40" s="229">
        <v>213</v>
      </c>
      <c r="F40" s="389">
        <v>14664</v>
      </c>
      <c r="G40" s="229">
        <v>0</v>
      </c>
      <c r="H40" s="229">
        <v>0</v>
      </c>
      <c r="I40" s="230">
        <v>19096</v>
      </c>
    </row>
    <row r="41" spans="1:9" ht="14.25" customHeight="1">
      <c r="A41" s="229" t="s">
        <v>163</v>
      </c>
      <c r="B41" s="230">
        <v>8618</v>
      </c>
      <c r="C41" s="229">
        <v>128</v>
      </c>
      <c r="D41" s="229">
        <v>62</v>
      </c>
      <c r="E41" s="229">
        <v>217</v>
      </c>
      <c r="F41" s="229">
        <v>0</v>
      </c>
      <c r="G41" s="229">
        <v>65</v>
      </c>
      <c r="H41" s="229">
        <v>0</v>
      </c>
      <c r="I41" s="230">
        <v>9090</v>
      </c>
    </row>
    <row r="42" spans="1:9" ht="14.25" customHeight="1">
      <c r="A42" s="229" t="s">
        <v>164</v>
      </c>
      <c r="B42" s="229">
        <v>0</v>
      </c>
      <c r="C42" s="229">
        <v>13</v>
      </c>
      <c r="D42" s="229">
        <v>0</v>
      </c>
      <c r="E42" s="229">
        <v>0</v>
      </c>
      <c r="F42" s="229">
        <v>0</v>
      </c>
      <c r="G42" s="229">
        <v>0</v>
      </c>
      <c r="H42" s="229">
        <v>0</v>
      </c>
      <c r="I42" s="229">
        <v>13</v>
      </c>
    </row>
    <row r="43" spans="1:9" ht="14.25" customHeight="1">
      <c r="A43" s="229" t="s">
        <v>192</v>
      </c>
      <c r="B43" s="229">
        <v>283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29">
        <v>0</v>
      </c>
      <c r="I43" s="229">
        <v>283</v>
      </c>
    </row>
    <row r="44" spans="1:9" ht="14.25" customHeight="1">
      <c r="A44" s="229" t="s">
        <v>166</v>
      </c>
      <c r="B44" s="230">
        <v>32703</v>
      </c>
      <c r="C44" s="229">
        <v>317</v>
      </c>
      <c r="D44" s="229">
        <v>120</v>
      </c>
      <c r="E44" s="229">
        <v>80</v>
      </c>
      <c r="F44" s="229">
        <v>2</v>
      </c>
      <c r="G44" s="229">
        <v>94</v>
      </c>
      <c r="H44" s="230">
        <v>1542</v>
      </c>
      <c r="I44" s="230">
        <v>34858</v>
      </c>
    </row>
    <row r="45" spans="1:9" ht="14.25" customHeight="1">
      <c r="A45" s="229" t="s">
        <v>167</v>
      </c>
      <c r="B45" s="230">
        <v>13509</v>
      </c>
      <c r="C45" s="229">
        <v>9</v>
      </c>
      <c r="D45" s="229">
        <v>9</v>
      </c>
      <c r="E45" s="229">
        <v>0</v>
      </c>
      <c r="F45" s="229">
        <v>0</v>
      </c>
      <c r="G45" s="229">
        <v>283</v>
      </c>
      <c r="H45" s="230">
        <v>72257</v>
      </c>
      <c r="I45" s="230">
        <v>86067</v>
      </c>
    </row>
    <row r="46" spans="1:9" ht="14.25" customHeight="1">
      <c r="A46" s="229" t="s">
        <v>193</v>
      </c>
      <c r="B46" s="229">
        <v>0</v>
      </c>
      <c r="C46" s="229">
        <v>0</v>
      </c>
      <c r="D46" s="229">
        <v>0</v>
      </c>
      <c r="E46" s="229">
        <v>5</v>
      </c>
      <c r="F46" s="229">
        <v>180</v>
      </c>
      <c r="G46" s="229">
        <v>0</v>
      </c>
      <c r="H46" s="229">
        <v>0</v>
      </c>
      <c r="I46" s="229">
        <v>185</v>
      </c>
    </row>
    <row r="47" spans="1:9">
      <c r="B47" s="194"/>
      <c r="C47" s="194"/>
      <c r="D47" s="194"/>
      <c r="E47" s="194"/>
      <c r="F47" s="194"/>
      <c r="G47" s="194"/>
      <c r="H47" s="194"/>
      <c r="I47" s="194"/>
    </row>
    <row r="48" spans="1:9">
      <c r="A48" s="17" t="s">
        <v>11</v>
      </c>
      <c r="B48" s="139">
        <f>MEDIAN(B4:B46,'Digitised Collections A-L'!B4:B50)</f>
        <v>2235.5</v>
      </c>
      <c r="C48" s="139">
        <f>MEDIAN(C4:C46,'Digitised Collections A-L'!C4:C50)</f>
        <v>0.5</v>
      </c>
      <c r="D48" s="193">
        <f>MEDIAN(D4:D46,'Digitised Collections A-L'!D4:D50)</f>
        <v>0</v>
      </c>
      <c r="E48" s="193">
        <f>MEDIAN(E4:E46,'Digitised Collections A-L'!E4:E50)</f>
        <v>0</v>
      </c>
      <c r="F48" s="193">
        <f>MEDIAN(F4:F46,'Digitised Collections A-L'!F4:F50)</f>
        <v>0</v>
      </c>
      <c r="G48" s="193">
        <f>MEDIAN(G4:G46,'Digitised Collections A-L'!G4:G50)</f>
        <v>0</v>
      </c>
      <c r="H48" s="193">
        <f>MEDIAN(H4:H46,'Digitised Collections A-L'!H4:H50)</f>
        <v>0</v>
      </c>
      <c r="I48" s="139">
        <f>MEDIAN(I4:I46,'Digitised Collections A-L'!I4:I50)</f>
        <v>2947</v>
      </c>
    </row>
    <row r="49" spans="1:9">
      <c r="A49" s="17" t="s">
        <v>10</v>
      </c>
      <c r="B49" s="139">
        <f>AVERAGE(B4:B46,'Digitised Collections A-L'!B4:B50)</f>
        <v>7676.2333333333336</v>
      </c>
      <c r="C49" s="139">
        <f>AVERAGE(C4:C46,'Digitised Collections A-L'!C4:C50)</f>
        <v>90.544444444444451</v>
      </c>
      <c r="D49" s="139">
        <f>AVERAGE(D4:D46,'Digitised Collections A-L'!D4:D50)</f>
        <v>17.611111111111111</v>
      </c>
      <c r="E49" s="139">
        <f>AVERAGE(E4:E46,'Digitised Collections A-L'!E4:E50)</f>
        <v>65.077777777777783</v>
      </c>
      <c r="F49" s="139">
        <f>AVERAGE(F4:F46,'Digitised Collections A-L'!F4:F50)</f>
        <v>270.16666666666669</v>
      </c>
      <c r="G49" s="139">
        <f>AVERAGE(G4:G46,'Digitised Collections A-L'!G4:G50)</f>
        <v>359.42222222222222</v>
      </c>
      <c r="H49" s="139">
        <f>AVERAGE(H4:H46,'Digitised Collections A-L'!H4:H50)</f>
        <v>7351.4444444444443</v>
      </c>
      <c r="I49" s="139">
        <f>AVERAGE(I4:I46,'Digitised Collections A-L'!I4:I50)</f>
        <v>15830.5</v>
      </c>
    </row>
    <row r="50" spans="1:9">
      <c r="A50" s="17" t="s">
        <v>239</v>
      </c>
      <c r="B50" s="139">
        <f>SUM(B4:B46,'Digitised Collections A-L'!B4:B50)</f>
        <v>690861</v>
      </c>
      <c r="C50" s="139">
        <f>SUM(C4:C46,'Digitised Collections A-L'!C4:C50)</f>
        <v>8149</v>
      </c>
      <c r="D50" s="139">
        <f>SUM(D4:D46,'Digitised Collections A-L'!D4:D50)</f>
        <v>1585</v>
      </c>
      <c r="E50" s="139">
        <f>SUM(E4:E46,'Digitised Collections A-L'!E4:E50)</f>
        <v>5857</v>
      </c>
      <c r="F50" s="139">
        <f>SUM(F4:F46,'Digitised Collections A-L'!F4:F50)</f>
        <v>24315</v>
      </c>
      <c r="G50" s="139">
        <f>SUM(G4:G46,'Digitised Collections A-L'!G4:G50)</f>
        <v>32348</v>
      </c>
      <c r="H50" s="139">
        <f>SUM(H4:H46,'Digitised Collections A-L'!H4:H50)</f>
        <v>661630</v>
      </c>
      <c r="I50" s="139">
        <f>SUM(I4:I46,'Digitised Collections A-L'!I4:I50)</f>
        <v>1424745</v>
      </c>
    </row>
  </sheetData>
  <conditionalFormatting sqref="B4:I46">
    <cfRule type="cellIs" dxfId="0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758E-4936-480A-A894-1014EAE64A7D}">
  <sheetPr codeName="Sheet12"/>
  <dimension ref="A1:AC54"/>
  <sheetViews>
    <sheetView zoomScaleNormal="100" workbookViewId="0">
      <pane ySplit="4" topLeftCell="A29" activePane="bottomLeft" state="frozen"/>
      <selection pane="bottomLeft" activeCell="D58" sqref="D58"/>
      <selection activeCell="D58" sqref="D58"/>
    </sheetView>
  </sheetViews>
  <sheetFormatPr defaultColWidth="8.85546875" defaultRowHeight="14.25" customHeight="1"/>
  <cols>
    <col min="1" max="1" width="17" style="97" customWidth="1"/>
    <col min="2" max="2" width="12" style="127" customWidth="1"/>
    <col min="3" max="3" width="16.42578125" style="25" customWidth="1"/>
    <col min="4" max="4" width="7.5703125" style="128" customWidth="1"/>
    <col min="5" max="5" width="17.5703125" customWidth="1"/>
    <col min="6" max="6" width="8" customWidth="1"/>
    <col min="7" max="7" width="12.7109375" customWidth="1"/>
    <col min="8" max="14" width="13.7109375" style="128" customWidth="1"/>
    <col min="15" max="15" width="15.28515625" style="128" bestFit="1" customWidth="1"/>
    <col min="16" max="17" width="13.7109375" style="128" customWidth="1"/>
    <col min="18" max="18" width="14.42578125" style="128" customWidth="1"/>
    <col min="19" max="19" width="19.7109375" style="128" customWidth="1"/>
    <col min="20" max="20" width="18.7109375" style="97" bestFit="1" customWidth="1"/>
    <col min="21" max="21" width="15.28515625" style="26" bestFit="1" customWidth="1"/>
    <col min="22" max="22" width="12.28515625" style="66" bestFit="1" customWidth="1"/>
    <col min="23" max="23" width="12.28515625" style="66" customWidth="1"/>
    <col min="24" max="24" width="11.42578125" style="134" customWidth="1"/>
    <col min="25" max="25" width="12.140625" style="134" bestFit="1" customWidth="1"/>
    <col min="26" max="26" width="10.85546875" style="66" bestFit="1" customWidth="1"/>
    <col min="27" max="27" width="11.42578125" style="134" bestFit="1" customWidth="1"/>
    <col min="28" max="28" width="9" style="134" bestFit="1" customWidth="1"/>
    <col min="29" max="29" width="10.7109375" style="134" bestFit="1" customWidth="1"/>
    <col min="30" max="16384" width="8.85546875" style="97"/>
  </cols>
  <sheetData>
    <row r="1" spans="1:7" ht="16.5" customHeight="1">
      <c r="A1" s="1" t="s">
        <v>209</v>
      </c>
    </row>
    <row r="2" spans="1:7" ht="11.45" customHeight="1"/>
    <row r="3" spans="1:7" s="131" customFormat="1" ht="23.1" customHeight="1">
      <c r="A3" s="129"/>
      <c r="B3" s="40" t="s">
        <v>2</v>
      </c>
      <c r="C3" s="130" t="s">
        <v>21</v>
      </c>
      <c r="D3" s="41" t="s">
        <v>4</v>
      </c>
      <c r="E3" s="40" t="s">
        <v>210</v>
      </c>
      <c r="F3" s="41" t="s">
        <v>4</v>
      </c>
      <c r="G3" s="41" t="s">
        <v>211</v>
      </c>
    </row>
    <row r="4" spans="1:7" s="131" customFormat="1" ht="12" customHeight="1">
      <c r="A4" s="129"/>
      <c r="B4" s="40"/>
      <c r="C4" s="132" t="s">
        <v>212</v>
      </c>
      <c r="D4" s="44" t="s">
        <v>8</v>
      </c>
      <c r="E4" s="45" t="s">
        <v>213</v>
      </c>
      <c r="F4" s="44" t="s">
        <v>8</v>
      </c>
      <c r="G4" s="44" t="s">
        <v>8</v>
      </c>
    </row>
    <row r="5" spans="1:7" ht="12" customHeight="1">
      <c r="A5" s="26" t="s">
        <v>24</v>
      </c>
      <c r="B5" s="20">
        <f>'Expenditure &amp; Subsidy A-G'!C7</f>
        <v>55754</v>
      </c>
      <c r="C5" s="19">
        <f>'Expenditure &amp; Subsidy A-G'!H7</f>
        <v>3860217</v>
      </c>
      <c r="D5" s="19">
        <f t="shared" ref="D5:D51" si="0">AVERAGE(C5/B5)</f>
        <v>69.236592890196221</v>
      </c>
      <c r="E5" s="22">
        <f>'Voted Expenditure &amp; Subsidy A-G'!C5</f>
        <v>3225937</v>
      </c>
      <c r="F5" s="66">
        <f t="shared" ref="F5:F51" si="1">E5/B5</f>
        <v>57.860189403450875</v>
      </c>
      <c r="G5" s="22">
        <f>'Voted Expenditure &amp; Subsidy A-G'!H5</f>
        <v>217420</v>
      </c>
    </row>
    <row r="6" spans="1:7" ht="14.25" customHeight="1">
      <c r="A6" s="26" t="s">
        <v>185</v>
      </c>
      <c r="B6" s="20">
        <f>'Expenditure &amp; Subsidy A-G'!C8</f>
        <v>29484</v>
      </c>
      <c r="C6" s="19">
        <f>'Expenditure &amp; Subsidy A-G'!H8</f>
        <v>1654949.77</v>
      </c>
      <c r="D6" s="19">
        <f t="shared" si="0"/>
        <v>56.130435829602497</v>
      </c>
      <c r="E6" s="22">
        <f>'Voted Expenditure &amp; Subsidy A-G'!C6</f>
        <v>1676786</v>
      </c>
      <c r="F6" s="66">
        <f t="shared" si="1"/>
        <v>56.871048704382041</v>
      </c>
      <c r="G6" s="22">
        <f>'Voted Expenditure &amp; Subsidy A-G'!H6</f>
        <v>143497</v>
      </c>
    </row>
    <row r="7" spans="1:7" ht="14.25" customHeight="1">
      <c r="A7" s="26" t="s">
        <v>29</v>
      </c>
      <c r="B7" s="20">
        <f>'Expenditure &amp; Subsidy A-G'!C10</f>
        <v>2276</v>
      </c>
      <c r="C7" s="19">
        <f>'Expenditure &amp; Subsidy A-G'!H10</f>
        <v>111202.71</v>
      </c>
      <c r="D7" s="19">
        <f t="shared" si="0"/>
        <v>48.85883567662566</v>
      </c>
      <c r="E7" s="22">
        <f>'Voted Expenditure &amp; Subsidy A-G'!C8</f>
        <v>97370</v>
      </c>
      <c r="F7" s="66">
        <f t="shared" si="1"/>
        <v>42.781195079086118</v>
      </c>
      <c r="G7" s="22">
        <f>'Voted Expenditure &amp; Subsidy A-G'!H8</f>
        <v>68174.7</v>
      </c>
    </row>
    <row r="8" spans="1:7" ht="14.25" customHeight="1">
      <c r="A8" s="26" t="s">
        <v>214</v>
      </c>
      <c r="B8" s="20">
        <f>'Expenditure &amp; Subsidy A-G'!C11</f>
        <v>44540</v>
      </c>
      <c r="C8" s="19">
        <f>'Expenditure &amp; Subsidy A-G'!H11</f>
        <v>2186910.9699999997</v>
      </c>
      <c r="D8" s="19">
        <f t="shared" si="0"/>
        <v>49.099931971261782</v>
      </c>
      <c r="E8" s="22">
        <f>'Voted Expenditure &amp; Subsidy A-G'!C9</f>
        <v>1860369</v>
      </c>
      <c r="F8" s="66">
        <f t="shared" si="1"/>
        <v>41.76850022451729</v>
      </c>
      <c r="G8" s="22">
        <f>'Voted Expenditure &amp; Subsidy A-G'!H9</f>
        <v>184608</v>
      </c>
    </row>
    <row r="9" spans="1:7" ht="14.25" customHeight="1">
      <c r="A9" s="26" t="s">
        <v>32</v>
      </c>
      <c r="B9" s="20">
        <f>'Expenditure &amp; Subsidy A-G'!C12</f>
        <v>182369</v>
      </c>
      <c r="C9" s="19">
        <f>'Expenditure &amp; Subsidy A-G'!H12</f>
        <v>5834805.6899999995</v>
      </c>
      <c r="D9" s="19">
        <f t="shared" si="0"/>
        <v>31.994503945297719</v>
      </c>
      <c r="E9" s="22">
        <f>'Voted Expenditure &amp; Subsidy A-G'!C10</f>
        <v>6844878</v>
      </c>
      <c r="F9" s="66">
        <f t="shared" si="1"/>
        <v>37.533122405672017</v>
      </c>
      <c r="G9" s="22">
        <f>'Voted Expenditure &amp; Subsidy A-G'!H10</f>
        <v>576654</v>
      </c>
    </row>
    <row r="10" spans="1:7" ht="14.25" customHeight="1">
      <c r="A10" s="26" t="s">
        <v>33</v>
      </c>
      <c r="B10" s="20">
        <f>'Expenditure &amp; Subsidy A-G'!C13</f>
        <v>35046</v>
      </c>
      <c r="C10" s="19">
        <f>'Expenditure &amp; Subsidy A-G'!H13</f>
        <v>2121835.9900000002</v>
      </c>
      <c r="D10" s="19">
        <f t="shared" si="0"/>
        <v>60.544312903041721</v>
      </c>
      <c r="E10" s="22">
        <f>'Voted Expenditure &amp; Subsidy A-G'!C11</f>
        <v>2230669</v>
      </c>
      <c r="F10" s="66">
        <f t="shared" si="1"/>
        <v>63.649746048051135</v>
      </c>
      <c r="G10" s="22">
        <f>'Voted Expenditure &amp; Subsidy A-G'!H11</f>
        <v>159349</v>
      </c>
    </row>
    <row r="11" spans="1:7" ht="14.25" customHeight="1">
      <c r="A11" s="26" t="s">
        <v>37</v>
      </c>
      <c r="B11" s="20">
        <f>'Expenditure &amp; Subsidy A-G'!C15</f>
        <v>8810</v>
      </c>
      <c r="C11" s="19">
        <f>'Expenditure &amp; Subsidy A-G'!H15</f>
        <v>641192.9</v>
      </c>
      <c r="D11" s="19">
        <f t="shared" si="0"/>
        <v>72.780124858115784</v>
      </c>
      <c r="E11" s="22">
        <f>'Voted Expenditure &amp; Subsidy A-G'!C13</f>
        <v>641193</v>
      </c>
      <c r="F11" s="66">
        <f t="shared" si="1"/>
        <v>72.780136208853577</v>
      </c>
      <c r="G11" s="22">
        <f>'Voted Expenditure &amp; Subsidy A-G'!H13</f>
        <v>85628</v>
      </c>
    </row>
    <row r="12" spans="1:7" ht="14.25" customHeight="1">
      <c r="A12" s="26" t="s">
        <v>215</v>
      </c>
      <c r="B12" s="20">
        <f>'Expenditure &amp; Subsidy G-Q'!C34+'Expenditure &amp; Subsidy A-G'!C22+'Expenditure &amp; Subsidy R-Y'!C26</f>
        <v>20293</v>
      </c>
      <c r="C12" s="19">
        <f>SUM('Expenditure &amp; Subsidy G-Q'!H34,'Expenditure &amp; Subsidy A-G'!H22,'Expenditure &amp; Subsidy R-Y'!H26)</f>
        <v>1179369.3700000001</v>
      </c>
      <c r="D12" s="19">
        <f t="shared" si="0"/>
        <v>58.117053663824969</v>
      </c>
      <c r="E12" s="22">
        <f>SUM('Voted Expenditure &amp; Subsidy G-Q'!C33,'Voted Expenditure &amp; Subsidy A-G'!C20,'Voted Expenditure &amp; Subsidy R-Y'!C26)</f>
        <v>1664093</v>
      </c>
      <c r="F12" s="66">
        <f t="shared" si="1"/>
        <v>82.003301631104321</v>
      </c>
      <c r="G12" s="22">
        <f>SUM('Voted Expenditure &amp; Subsidy G-Q'!H33,'Voted Expenditure &amp; Subsidy A-G'!H20,'Voted Expenditure &amp; Subsidy R-Y'!H26)</f>
        <v>249683</v>
      </c>
    </row>
    <row r="13" spans="1:7" ht="14.25" customHeight="1">
      <c r="A13" s="26" t="s">
        <v>216</v>
      </c>
      <c r="B13" s="20">
        <f>'Expenditure &amp; Subsidy A-G'!C16</f>
        <v>387104</v>
      </c>
      <c r="C13" s="19">
        <f>'Expenditure &amp; Subsidy A-G'!H16</f>
        <v>12564711</v>
      </c>
      <c r="D13" s="19">
        <f t="shared" si="0"/>
        <v>32.458230863023893</v>
      </c>
      <c r="E13" s="22">
        <f>'Voted Expenditure &amp; Subsidy A-G'!C14</f>
        <v>12137364</v>
      </c>
      <c r="F13" s="66">
        <f t="shared" si="1"/>
        <v>31.35427172026122</v>
      </c>
      <c r="G13" s="22">
        <f>'Voted Expenditure &amp; Subsidy A-G'!H14</f>
        <v>1160945</v>
      </c>
    </row>
    <row r="14" spans="1:7" ht="14.25" customHeight="1">
      <c r="A14" s="26" t="s">
        <v>217</v>
      </c>
      <c r="B14" s="20">
        <f>'Expenditure &amp; Subsidy A-G'!C19</f>
        <v>78740</v>
      </c>
      <c r="C14" s="19">
        <f>'Expenditure &amp; Subsidy A-G'!H19</f>
        <v>3498661.14</v>
      </c>
      <c r="D14" s="19">
        <f t="shared" si="0"/>
        <v>44.433085344170692</v>
      </c>
      <c r="E14" s="22">
        <f>'Voted Expenditure &amp; Subsidy A-G'!C17</f>
        <v>3213061</v>
      </c>
      <c r="F14" s="66">
        <f t="shared" si="1"/>
        <v>40.805956311912624</v>
      </c>
      <c r="G14" s="22">
        <f>'Voted Expenditure &amp; Subsidy A-G'!H17</f>
        <v>280621</v>
      </c>
    </row>
    <row r="15" spans="1:7" ht="14.25" customHeight="1">
      <c r="A15" s="26" t="s">
        <v>44</v>
      </c>
      <c r="B15" s="20">
        <f>'Expenditure &amp; Subsidy A-G'!C21</f>
        <v>2596</v>
      </c>
      <c r="C15" s="19">
        <f>'Expenditure &amp; Subsidy A-G'!H21</f>
        <v>410093</v>
      </c>
      <c r="D15" s="19">
        <f t="shared" si="0"/>
        <v>157.97110939907549</v>
      </c>
      <c r="E15" s="22">
        <f>'Voted Expenditure &amp; Subsidy A-G'!C19</f>
        <v>371443</v>
      </c>
      <c r="F15" s="66">
        <f t="shared" si="1"/>
        <v>143.08281972265024</v>
      </c>
      <c r="G15" s="22">
        <f>'Voted Expenditure &amp; Subsidy A-G'!H19</f>
        <v>69087</v>
      </c>
    </row>
    <row r="16" spans="1:7" ht="14.25" customHeight="1">
      <c r="A16" s="26" t="s">
        <v>218</v>
      </c>
      <c r="B16" s="20">
        <f>'Expenditure &amp; Subsidy A-G'!C23</f>
        <v>17230</v>
      </c>
      <c r="C16" s="19">
        <f>'Expenditure &amp; Subsidy A-G'!H23</f>
        <v>850841.41</v>
      </c>
      <c r="D16" s="19">
        <f t="shared" si="0"/>
        <v>49.381393499709809</v>
      </c>
      <c r="E16" s="22">
        <f>'Voted Expenditure &amp; Subsidy A-G'!C21</f>
        <v>12794169</v>
      </c>
      <c r="F16" s="66">
        <f t="shared" si="1"/>
        <v>742.55188624492166</v>
      </c>
      <c r="G16" s="22">
        <f>'Voted Expenditure &amp; Subsidy A-G'!H21</f>
        <v>113536</v>
      </c>
    </row>
    <row r="17" spans="1:7" ht="14.25" customHeight="1">
      <c r="A17" s="26" t="s">
        <v>49</v>
      </c>
      <c r="B17" s="20">
        <f>'Expenditure &amp; Subsidy A-G'!C24</f>
        <v>40686</v>
      </c>
      <c r="C17" s="19">
        <f>'Expenditure &amp; Subsidy A-G'!H24</f>
        <v>3358378.44</v>
      </c>
      <c r="D17" s="19">
        <f t="shared" si="0"/>
        <v>82.543834242737063</v>
      </c>
      <c r="E17" s="22">
        <f>'Voted Expenditure &amp; Subsidy A-G'!C22</f>
        <v>3709216</v>
      </c>
      <c r="F17" s="66">
        <f t="shared" si="1"/>
        <v>91.166887872978421</v>
      </c>
      <c r="G17" s="22">
        <f>'Voted Expenditure &amp; Subsidy A-G'!H22</f>
        <v>172857</v>
      </c>
    </row>
    <row r="18" spans="1:7" ht="14.25" customHeight="1">
      <c r="A18" s="26" t="s">
        <v>52</v>
      </c>
      <c r="B18" s="20">
        <f>'Expenditure &amp; Subsidy A-G'!C27</f>
        <v>114516</v>
      </c>
      <c r="C18" s="19">
        <f>'Expenditure &amp; Subsidy A-G'!H27</f>
        <v>4291830</v>
      </c>
      <c r="D18" s="19">
        <f t="shared" si="0"/>
        <v>37.477994341402074</v>
      </c>
      <c r="E18" s="22">
        <f>'Voted Expenditure &amp; Subsidy A-G'!C25</f>
        <v>4600000</v>
      </c>
      <c r="F18" s="66">
        <f t="shared" si="1"/>
        <v>40.169059345418979</v>
      </c>
      <c r="G18" s="22">
        <f>'Voted Expenditure &amp; Subsidy A-G'!H25</f>
        <v>382582</v>
      </c>
    </row>
    <row r="19" spans="1:7" ht="14.25" customHeight="1">
      <c r="A19" s="26" t="s">
        <v>219</v>
      </c>
      <c r="B19" s="20">
        <f>'Expenditure &amp; Subsidy A-G'!C28</f>
        <v>175687</v>
      </c>
      <c r="C19" s="19">
        <f>'Expenditure &amp; Subsidy A-G'!H28</f>
        <v>6114551.8399999999</v>
      </c>
      <c r="D19" s="19">
        <f t="shared" si="0"/>
        <v>34.803666975928785</v>
      </c>
      <c r="E19" s="22">
        <f>'Voted Expenditure &amp; Subsidy A-G'!C26</f>
        <v>7242000</v>
      </c>
      <c r="F19" s="66">
        <f t="shared" si="1"/>
        <v>41.221035136350444</v>
      </c>
      <c r="G19" s="22">
        <f>'Voted Expenditure &amp; Subsidy A-G'!H26</f>
        <v>561228</v>
      </c>
    </row>
    <row r="20" spans="1:7" ht="14.25" customHeight="1">
      <c r="A20" s="26" t="s">
        <v>56</v>
      </c>
      <c r="B20" s="20">
        <f>'Expenditure &amp; Subsidy A-G'!C29</f>
        <v>95919</v>
      </c>
      <c r="C20" s="19">
        <f>'Expenditure &amp; Subsidy A-G'!H29</f>
        <v>5587755.9700000007</v>
      </c>
      <c r="D20" s="19">
        <f t="shared" si="0"/>
        <v>58.254943963135567</v>
      </c>
      <c r="E20" s="22">
        <f>'Voted Expenditure &amp; Subsidy A-G'!C27</f>
        <v>4939965.3600000003</v>
      </c>
      <c r="F20" s="66">
        <f t="shared" si="1"/>
        <v>51.501426828886878</v>
      </c>
      <c r="G20" s="22">
        <f>'Voted Expenditure &amp; Subsidy A-G'!H27</f>
        <v>328960</v>
      </c>
    </row>
    <row r="21" spans="1:7" ht="14.25" customHeight="1">
      <c r="A21" s="26" t="s">
        <v>220</v>
      </c>
      <c r="B21" s="20">
        <f>'Expenditure &amp; Subsidy A-G'!C30</f>
        <v>378425</v>
      </c>
      <c r="C21" s="19">
        <f>'Expenditure &amp; Subsidy A-G'!H30</f>
        <v>16631854</v>
      </c>
      <c r="D21" s="19">
        <f t="shared" si="0"/>
        <v>43.950198850498779</v>
      </c>
      <c r="E21" s="22">
        <f>'Voted Expenditure &amp; Subsidy A-G'!C28</f>
        <v>17633979</v>
      </c>
      <c r="F21" s="66">
        <f t="shared" si="1"/>
        <v>46.598345775252689</v>
      </c>
      <c r="G21" s="22">
        <f>'Voted Expenditure &amp; Subsidy A-G'!H28</f>
        <v>1139031</v>
      </c>
    </row>
    <row r="22" spans="1:7" ht="14.25" customHeight="1">
      <c r="A22" s="26" t="s">
        <v>59</v>
      </c>
      <c r="B22" s="20">
        <f>'Expenditure &amp; Subsidy A-G'!C32</f>
        <v>347158</v>
      </c>
      <c r="C22" s="19">
        <f>'Expenditure &amp; Subsidy A-G'!H32</f>
        <v>11805258.75</v>
      </c>
      <c r="D22" s="19">
        <f t="shared" si="0"/>
        <v>34.005434845228976</v>
      </c>
      <c r="E22" s="22">
        <f>'Voted Expenditure &amp; Subsidy A-G'!C30</f>
        <v>10216090</v>
      </c>
      <c r="F22" s="66">
        <f t="shared" si="1"/>
        <v>29.427782162588791</v>
      </c>
      <c r="G22" s="22">
        <f>'Voted Expenditure &amp; Subsidy A-G'!H30</f>
        <v>1047921</v>
      </c>
    </row>
    <row r="23" spans="1:7" ht="14.25" customHeight="1">
      <c r="A23" s="26" t="s">
        <v>221</v>
      </c>
      <c r="B23" s="20">
        <f>'Expenditure &amp; Subsidy R-Y'!C17+'Expenditure &amp; Subsidy G-Q'!C8+'Expenditure &amp; Subsidy G-Q'!C29+'Expenditure &amp; Subsidy G-Q'!C40+'Expenditure &amp; Subsidy R-Y'!C23+'Expenditure &amp; Subsidy R-Y'!C25</f>
        <v>97887</v>
      </c>
      <c r="C23" s="19">
        <f>SUM('Expenditure &amp; Subsidy R-Y'!H17,+'Expenditure &amp; Subsidy G-Q'!H8+'Expenditure &amp; Subsidy G-Q'!H29+'Expenditure &amp; Subsidy G-Q'!H40,'Expenditure &amp; Subsidy R-Y'!H23,'Expenditure &amp; Subsidy R-Y'!H25)</f>
        <v>5555937.3200000003</v>
      </c>
      <c r="D23" s="19">
        <f t="shared" si="0"/>
        <v>56.758684197084399</v>
      </c>
      <c r="E23" s="22">
        <f>SUM('Voted Expenditure &amp; Subsidy R-Y'!C17,'Voted Expenditure &amp; Subsidy G-Q'!C7,'Voted Expenditure &amp; Subsidy G-Q'!C28,'Voted Expenditure &amp; Subsidy G-Q'!C39,'Voted Expenditure &amp; Subsidy R-Y'!C23,'Voted Expenditure &amp; Subsidy R-Y'!C25)</f>
        <v>4739930</v>
      </c>
      <c r="F23" s="66">
        <f t="shared" si="1"/>
        <v>48.422466721832315</v>
      </c>
      <c r="G23" s="22">
        <f>SUM('Voted Expenditure &amp; Subsidy R-Y'!H17,'Voted Expenditure &amp; Subsidy G-Q'!H7,'Voted Expenditure &amp; Subsidy G-Q'!H28,'Voted Expenditure &amp; Subsidy G-Q'!H39,'Voted Expenditure &amp; Subsidy R-Y'!H23,'Voted Expenditure &amp; Subsidy R-Y'!H25)</f>
        <v>639829</v>
      </c>
    </row>
    <row r="24" spans="1:7" ht="14.25" customHeight="1">
      <c r="A24" s="26" t="s">
        <v>222</v>
      </c>
      <c r="B24" s="20">
        <f>'Expenditure &amp; Subsidy G-Q'!C47+'Expenditure &amp; Subsidy A-G'!C18+'Expenditure &amp; Subsidy A-G'!C26+'Expenditure &amp; Subsidy A-G'!C40+'Expenditure &amp; Subsidy A-G'!C48</f>
        <v>86695</v>
      </c>
      <c r="C24" s="19">
        <f>SUM('Expenditure &amp; Subsidy G-Q'!H47,'Expenditure &amp; Subsidy A-G'!H18,'Expenditure &amp; Subsidy A-G'!H26,'Expenditure &amp; Subsidy A-G'!H40,'Expenditure &amp; Subsidy A-G'!H48)</f>
        <v>4505174.6900000004</v>
      </c>
      <c r="D24" s="19">
        <f t="shared" si="0"/>
        <v>51.965796066670514</v>
      </c>
      <c r="E24" s="22">
        <f>SUM('Voted Expenditure &amp; Subsidy G-Q'!C46,'Voted Expenditure &amp; Subsidy A-G'!C16,'Voted Expenditure &amp; Subsidy A-G'!C24,'Voted Expenditure &amp; Subsidy A-G'!C38,'Voted Expenditure &amp; Subsidy A-G'!C46)</f>
        <v>2419498</v>
      </c>
      <c r="F24" s="66">
        <f t="shared" si="1"/>
        <v>27.908160793586713</v>
      </c>
      <c r="G24" s="22">
        <f>SUM('Voted Expenditure &amp; Subsidy G-Q'!H46,'Voted Expenditure &amp; Subsidy A-G'!H16,'Voted Expenditure &amp; Subsidy A-G'!H24,'Voted Expenditure &amp; Subsidy A-G'!H38,'Voted Expenditure &amp; Subsidy A-G'!H46)</f>
        <v>545700</v>
      </c>
    </row>
    <row r="25" spans="1:7" ht="14.25" customHeight="1">
      <c r="A25" s="26" t="s">
        <v>223</v>
      </c>
      <c r="B25" s="20">
        <f>'Expenditure &amp; Subsidy A-G'!C33</f>
        <v>63020</v>
      </c>
      <c r="C25" s="19">
        <f>'Expenditure &amp; Subsidy A-G'!H33</f>
        <v>2206490.56</v>
      </c>
      <c r="D25" s="19">
        <f t="shared" si="0"/>
        <v>35.012544589019363</v>
      </c>
      <c r="E25" s="22">
        <f>'Voted Expenditure &amp; Subsidy A-G'!C31</f>
        <v>2119892</v>
      </c>
      <c r="F25" s="66">
        <f t="shared" si="1"/>
        <v>33.638400507775309</v>
      </c>
      <c r="G25" s="22">
        <f>'Voted Expenditure &amp; Subsidy A-G'!H31</f>
        <v>242594</v>
      </c>
    </row>
    <row r="26" spans="1:7" ht="14.25" customHeight="1">
      <c r="A26" s="26" t="s">
        <v>224</v>
      </c>
      <c r="B26" s="20">
        <f>'Expenditure &amp; Subsidy A-G'!C14+'Expenditure &amp; Subsidy A-G'!C34</f>
        <v>66241</v>
      </c>
      <c r="C26" s="19">
        <f>SUM('Expenditure &amp; Subsidy A-G'!H34,'Expenditure &amp; Subsidy A-G'!H14)</f>
        <v>3414094.7300000004</v>
      </c>
      <c r="D26" s="19">
        <f t="shared" si="0"/>
        <v>51.540507087755323</v>
      </c>
      <c r="E26" s="22">
        <f>SUM('Voted Expenditure &amp; Subsidy A-G'!C32,'Voted Expenditure &amp; Subsidy A-G'!C12)</f>
        <v>3602141</v>
      </c>
      <c r="F26" s="66">
        <f t="shared" si="1"/>
        <v>54.379327002913605</v>
      </c>
      <c r="G26" s="22">
        <f>SUM('Voted Expenditure &amp; Subsidy A-G'!H32,'Voted Expenditure &amp; Subsidy A-G'!H12)</f>
        <v>313736</v>
      </c>
    </row>
    <row r="27" spans="1:7" ht="14.25" customHeight="1">
      <c r="A27" s="26" t="s">
        <v>63</v>
      </c>
      <c r="B27" s="20">
        <f>'Expenditure &amp; Subsidy A-G'!C35</f>
        <v>4365</v>
      </c>
      <c r="C27" s="25">
        <f>'Expenditure &amp; Subsidy A-G'!H35</f>
        <v>483578.79</v>
      </c>
      <c r="D27" s="19">
        <f t="shared" si="0"/>
        <v>110.78551890034363</v>
      </c>
      <c r="E27" s="22">
        <f>'Voted Expenditure &amp; Subsidy A-G'!C33</f>
        <v>502469</v>
      </c>
      <c r="F27" s="66">
        <f t="shared" si="1"/>
        <v>115.11317296678122</v>
      </c>
      <c r="G27" s="22">
        <f>'Voted Expenditure &amp; Subsidy A-G'!H33</f>
        <v>72960</v>
      </c>
    </row>
    <row r="28" spans="1:7" ht="14.25" customHeight="1">
      <c r="A28" s="26" t="s">
        <v>65</v>
      </c>
      <c r="B28" s="20">
        <f>'Expenditure &amp; Subsidy A-G'!C36</f>
        <v>78093</v>
      </c>
      <c r="C28" s="19">
        <f>'Expenditure &amp; Subsidy A-G'!H36</f>
        <v>2619654.58</v>
      </c>
      <c r="D28" s="19">
        <f t="shared" si="0"/>
        <v>33.545318786574981</v>
      </c>
      <c r="E28" s="22">
        <f>'Voted Expenditure &amp; Subsidy A-G'!C34</f>
        <v>2664609</v>
      </c>
      <c r="F28" s="66">
        <f t="shared" si="1"/>
        <v>34.120971149782953</v>
      </c>
      <c r="G28" s="22">
        <f>'Voted Expenditure &amp; Subsidy A-G'!H34</f>
        <v>282033</v>
      </c>
    </row>
    <row r="29" spans="1:7" ht="14.25" customHeight="1">
      <c r="A29" s="26" t="s">
        <v>70</v>
      </c>
      <c r="B29" s="20">
        <f>'Expenditure &amp; Subsidy A-G'!C41</f>
        <v>239834</v>
      </c>
      <c r="C29" s="25">
        <f>'Expenditure &amp; Subsidy A-G'!H41</f>
        <v>8594727.0300000012</v>
      </c>
      <c r="D29" s="19">
        <f t="shared" si="0"/>
        <v>35.836149294929001</v>
      </c>
      <c r="E29" s="22">
        <f>'Voted Expenditure &amp; Subsidy A-G'!C39</f>
        <v>8211935</v>
      </c>
      <c r="F29" s="66">
        <f t="shared" si="1"/>
        <v>34.240078554333415</v>
      </c>
      <c r="G29" s="22">
        <f>'Voted Expenditure &amp; Subsidy A-G'!H39</f>
        <v>742995.4</v>
      </c>
    </row>
    <row r="30" spans="1:7" ht="14.25" customHeight="1">
      <c r="A30" s="26" t="s">
        <v>74</v>
      </c>
      <c r="B30" s="20">
        <f>'Expenditure &amp; Subsidy A-G'!C44</f>
        <v>9158</v>
      </c>
      <c r="C30" s="19">
        <f>'Expenditure &amp; Subsidy A-G'!H44</f>
        <v>672672.92999999993</v>
      </c>
      <c r="D30" s="19">
        <f t="shared" si="0"/>
        <v>73.451946931644457</v>
      </c>
      <c r="E30" s="65">
        <f>'Voted Expenditure &amp; Subsidy A-G'!C42</f>
        <v>426080</v>
      </c>
      <c r="F30" s="133">
        <f t="shared" si="1"/>
        <v>46.525442236296136</v>
      </c>
      <c r="G30" s="65">
        <f>'Voted Expenditure &amp; Subsidy A-G'!H42</f>
        <v>83769</v>
      </c>
    </row>
    <row r="31" spans="1:7" ht="14.25" customHeight="1">
      <c r="A31" s="26" t="s">
        <v>75</v>
      </c>
      <c r="B31" s="20">
        <f>'Expenditure &amp; Subsidy A-G'!C45</f>
        <v>39362</v>
      </c>
      <c r="C31" s="25">
        <f>'Expenditure &amp; Subsidy A-G'!H45</f>
        <v>2268012.62</v>
      </c>
      <c r="D31" s="19">
        <f t="shared" si="0"/>
        <v>57.619344037396473</v>
      </c>
      <c r="E31" s="22">
        <f>'Voted Expenditure &amp; Subsidy A-G'!C43</f>
        <v>2579480.5499999998</v>
      </c>
      <c r="F31" s="66">
        <f t="shared" si="1"/>
        <v>65.532253188354247</v>
      </c>
      <c r="G31" s="22">
        <f>'Voted Expenditure &amp; Subsidy A-G'!H43</f>
        <v>172701</v>
      </c>
    </row>
    <row r="32" spans="1:7" ht="14.25" customHeight="1">
      <c r="A32" s="26" t="s">
        <v>76</v>
      </c>
      <c r="B32" s="20">
        <f>'Expenditure &amp; Subsidy A-G'!C46</f>
        <v>207922</v>
      </c>
      <c r="C32" s="25">
        <f>'Expenditure &amp; Subsidy A-G'!H46</f>
        <v>6798023.9199999999</v>
      </c>
      <c r="D32" s="19">
        <f t="shared" si="0"/>
        <v>32.695067958176622</v>
      </c>
      <c r="E32" s="22">
        <f>'Voted Expenditure &amp; Subsidy A-G'!C44</f>
        <v>8744316</v>
      </c>
      <c r="F32" s="66">
        <f t="shared" si="1"/>
        <v>42.05575167610931</v>
      </c>
      <c r="G32" s="22">
        <f>'Voted Expenditure &amp; Subsidy A-G'!H44</f>
        <v>657008</v>
      </c>
    </row>
    <row r="33" spans="1:7" ht="14.25" customHeight="1">
      <c r="A33" s="26" t="s">
        <v>79</v>
      </c>
      <c r="B33" s="20">
        <f>'Expenditure &amp; Subsidy A-G'!C49</f>
        <v>159266</v>
      </c>
      <c r="C33" s="25">
        <f>'Expenditure &amp; Subsidy A-G'!H49</f>
        <v>6986345</v>
      </c>
      <c r="D33" s="19">
        <f t="shared" si="0"/>
        <v>43.865891025077545</v>
      </c>
      <c r="E33" s="22">
        <f>'Voted Expenditure &amp; Subsidy A-G'!C47</f>
        <v>7348965</v>
      </c>
      <c r="F33" s="66">
        <f t="shared" si="1"/>
        <v>46.142710936420833</v>
      </c>
      <c r="G33" s="22">
        <f>'Voted Expenditure &amp; Subsidy A-G'!H47</f>
        <v>510119.6</v>
      </c>
    </row>
    <row r="34" spans="1:7" ht="14.25" customHeight="1">
      <c r="A34" s="26" t="s">
        <v>187</v>
      </c>
      <c r="B34" s="20">
        <f>'Expenditure &amp; Subsidy A-G'!C51</f>
        <v>8816</v>
      </c>
      <c r="C34" s="19">
        <f>'Expenditure &amp; Subsidy A-G'!H51</f>
        <v>631383.96</v>
      </c>
      <c r="D34" s="19">
        <f t="shared" si="0"/>
        <v>71.617962794918327</v>
      </c>
      <c r="E34" s="22">
        <f>'Voted Expenditure &amp; Subsidy A-G'!C49</f>
        <v>722545</v>
      </c>
      <c r="F34" s="66">
        <f t="shared" si="1"/>
        <v>81.958371143375686</v>
      </c>
      <c r="G34" s="22">
        <f>'Voted Expenditure &amp; Subsidy A-G'!H49</f>
        <v>88113</v>
      </c>
    </row>
    <row r="35" spans="1:7" ht="14.25" customHeight="1">
      <c r="A35" s="26" t="s">
        <v>225</v>
      </c>
      <c r="B35" s="20">
        <f>'Expenditure &amp; Subsidy A-G'!C52</f>
        <v>31796</v>
      </c>
      <c r="C35" s="25">
        <f>'Expenditure &amp; Subsidy A-G'!H52</f>
        <v>2276470</v>
      </c>
      <c r="D35" s="19">
        <f t="shared" si="0"/>
        <v>71.596112718580954</v>
      </c>
      <c r="E35" s="22">
        <f>'Voted Expenditure &amp; Subsidy A-G'!C50</f>
        <v>2220467</v>
      </c>
      <c r="F35" s="66">
        <f t="shared" si="1"/>
        <v>69.83479053969053</v>
      </c>
      <c r="G35" s="22">
        <f>'Voted Expenditure &amp; Subsidy A-G'!H50</f>
        <v>151138</v>
      </c>
    </row>
    <row r="36" spans="1:7" ht="14.25" customHeight="1">
      <c r="A36" s="26" t="s">
        <v>226</v>
      </c>
      <c r="B36" s="20">
        <f>'Expenditure &amp; Subsidy R-Y'!C30</f>
        <v>3577</v>
      </c>
      <c r="C36" s="25">
        <f>'Expenditure &amp; Subsidy R-Y'!H30</f>
        <v>179045.23</v>
      </c>
      <c r="D36" s="19">
        <f t="shared" si="0"/>
        <v>50.054579256360078</v>
      </c>
      <c r="E36" s="22">
        <f>'Voted Expenditure &amp; Subsidy R-Y'!C30</f>
        <v>146000</v>
      </c>
      <c r="F36" s="66">
        <f t="shared" si="1"/>
        <v>40.816326530612244</v>
      </c>
      <c r="G36" s="22">
        <f>'Voted Expenditure &amp; Subsidy R-Y'!H30</f>
        <v>70714</v>
      </c>
    </row>
    <row r="37" spans="1:7" ht="14.25" customHeight="1">
      <c r="A37" s="26" t="s">
        <v>85</v>
      </c>
      <c r="B37" s="20">
        <f>'Expenditure &amp; Subsidy G-Q'!C7</f>
        <v>12713</v>
      </c>
      <c r="C37" s="25">
        <f>'Expenditure &amp; Subsidy G-Q'!H7</f>
        <v>563582.68000000005</v>
      </c>
      <c r="D37" s="19">
        <f t="shared" si="0"/>
        <v>44.331210571855586</v>
      </c>
      <c r="E37" s="22">
        <f>'Voted Expenditure &amp; Subsidy G-Q'!C6</f>
        <v>540294</v>
      </c>
      <c r="F37" s="66">
        <f t="shared" si="1"/>
        <v>42.499331393062221</v>
      </c>
      <c r="G37" s="22">
        <f>'Voted Expenditure &amp; Subsidy G-Q'!H6</f>
        <v>97921</v>
      </c>
    </row>
    <row r="38" spans="1:7" ht="14.25" customHeight="1">
      <c r="A38" s="26" t="s">
        <v>88</v>
      </c>
      <c r="B38" s="20">
        <f>'Expenditure &amp; Subsidy G-Q'!C9</f>
        <v>68009</v>
      </c>
      <c r="C38" s="25">
        <f>'Expenditure &amp; Subsidy G-Q'!H9</f>
        <v>3030346.89</v>
      </c>
      <c r="D38" s="19">
        <f t="shared" si="0"/>
        <v>44.558027466952908</v>
      </c>
      <c r="E38" s="22">
        <f>'Voted Expenditure &amp; Subsidy G-Q'!C8</f>
        <v>2708697.01</v>
      </c>
      <c r="F38" s="66">
        <f t="shared" si="1"/>
        <v>39.828508138628706</v>
      </c>
      <c r="G38" s="22">
        <f>'Voted Expenditure &amp; Subsidy G-Q'!H8</f>
        <v>250728</v>
      </c>
    </row>
    <row r="39" spans="1:7" ht="14.25" customHeight="1">
      <c r="A39" s="26" t="s">
        <v>227</v>
      </c>
      <c r="B39" s="20">
        <f>'Expenditure &amp; Subsidy G-Q'!C11</f>
        <v>188557</v>
      </c>
      <c r="C39" s="25">
        <f>'Expenditure &amp; Subsidy G-Q'!H11</f>
        <v>7808026.0699999994</v>
      </c>
      <c r="D39" s="19">
        <f t="shared" si="0"/>
        <v>41.409367300073711</v>
      </c>
      <c r="E39" s="22">
        <f>'Voted Expenditure &amp; Subsidy G-Q'!C10</f>
        <v>7812575</v>
      </c>
      <c r="F39" s="66">
        <f t="shared" si="1"/>
        <v>41.433492259635017</v>
      </c>
      <c r="G39" s="22">
        <f>'Voted Expenditure &amp; Subsidy G-Q'!H10</f>
        <v>592978</v>
      </c>
    </row>
    <row r="40" spans="1:7" ht="14.25" customHeight="1">
      <c r="A40" s="26" t="s">
        <v>91</v>
      </c>
      <c r="B40" s="20">
        <f>'Expenditure &amp; Subsidy G-Q'!C12</f>
        <v>18553</v>
      </c>
      <c r="C40" s="24">
        <f>'Expenditure &amp; Subsidy G-Q'!H12</f>
        <v>748067</v>
      </c>
      <c r="D40" s="19">
        <f t="shared" si="0"/>
        <v>40.320541152374282</v>
      </c>
      <c r="E40" s="65">
        <f>'Voted Expenditure &amp; Subsidy G-Q'!C11</f>
        <v>728921</v>
      </c>
      <c r="F40" s="133">
        <f t="shared" si="1"/>
        <v>39.288578666522938</v>
      </c>
      <c r="G40" s="65">
        <f>'Voted Expenditure &amp; Subsidy G-Q'!H11</f>
        <v>113396</v>
      </c>
    </row>
    <row r="41" spans="1:7" ht="14.25" customHeight="1">
      <c r="A41" s="26" t="s">
        <v>92</v>
      </c>
      <c r="B41" s="20">
        <f>'Expenditure &amp; Subsidy G-Q'!C13</f>
        <v>150698</v>
      </c>
      <c r="C41" s="25">
        <f>'Expenditure &amp; Subsidy G-Q'!H13</f>
        <v>7515946.4199999999</v>
      </c>
      <c r="D41" s="19">
        <f t="shared" si="0"/>
        <v>49.874228058766541</v>
      </c>
      <c r="E41" s="22">
        <f>'Voted Expenditure &amp; Subsidy G-Q'!C12</f>
        <v>7461633</v>
      </c>
      <c r="F41" s="66">
        <f t="shared" si="1"/>
        <v>49.513815710891983</v>
      </c>
      <c r="G41" s="22">
        <f>'Voted Expenditure &amp; Subsidy G-Q'!H12</f>
        <v>485080</v>
      </c>
    </row>
    <row r="42" spans="1:7" ht="14.25" customHeight="1">
      <c r="A42" s="26" t="s">
        <v>189</v>
      </c>
      <c r="B42" s="20">
        <f>'Expenditure &amp; Subsidy G-Q'!C15</f>
        <v>199759</v>
      </c>
      <c r="C42" s="19">
        <f>'Expenditure &amp; Subsidy G-Q'!H15</f>
        <v>14810664.66</v>
      </c>
      <c r="D42" s="19">
        <f t="shared" si="0"/>
        <v>74.142665211579953</v>
      </c>
      <c r="E42" s="22">
        <f>'Voted Expenditure &amp; Subsidy G-Q'!C14</f>
        <v>12436000</v>
      </c>
      <c r="F42" s="66">
        <f t="shared" si="1"/>
        <v>62.25501729584149</v>
      </c>
      <c r="G42" s="22">
        <f>'Voted Expenditure &amp; Subsidy G-Q'!H14</f>
        <v>625525</v>
      </c>
    </row>
    <row r="43" spans="1:7" ht="14.25" customHeight="1">
      <c r="A43" s="26" t="s">
        <v>96</v>
      </c>
      <c r="B43" s="20">
        <f>'Expenditure &amp; Subsidy G-Q'!C16</f>
        <v>17696</v>
      </c>
      <c r="C43" s="25">
        <f>'Expenditure &amp; Subsidy G-Q'!H16</f>
        <v>1174621.97</v>
      </c>
      <c r="D43" s="19">
        <f t="shared" si="0"/>
        <v>66.377823801989152</v>
      </c>
      <c r="E43" s="22">
        <f>'Voted Expenditure &amp; Subsidy G-Q'!C15</f>
        <v>1288570</v>
      </c>
      <c r="F43" s="66">
        <f t="shared" si="1"/>
        <v>72.817020795660042</v>
      </c>
      <c r="G43" s="22">
        <f>'Voted Expenditure &amp; Subsidy G-Q'!H15</f>
        <v>113421</v>
      </c>
    </row>
    <row r="44" spans="1:7" ht="14.25" customHeight="1">
      <c r="A44" s="26" t="s">
        <v>98</v>
      </c>
      <c r="B44" s="20">
        <f>'Expenditure &amp; Subsidy G-Q'!C18</f>
        <v>30092</v>
      </c>
      <c r="C44" s="25">
        <f>'Expenditure &amp; Subsidy G-Q'!H18</f>
        <v>1112165.47</v>
      </c>
      <c r="D44" s="19">
        <f t="shared" si="0"/>
        <v>36.958841884886347</v>
      </c>
      <c r="E44" s="22">
        <f>'Voted Expenditure &amp; Subsidy G-Q'!C17</f>
        <v>1304007</v>
      </c>
      <c r="F44" s="66">
        <f t="shared" si="1"/>
        <v>43.334009038947229</v>
      </c>
      <c r="G44" s="22">
        <f>'Voted Expenditure &amp; Subsidy G-Q'!H17</f>
        <v>150192</v>
      </c>
    </row>
    <row r="45" spans="1:7" ht="14.25" customHeight="1">
      <c r="A45" s="26" t="s">
        <v>99</v>
      </c>
      <c r="B45" s="20">
        <f>'Expenditure &amp; Subsidy G-Q'!C19</f>
        <v>24006</v>
      </c>
      <c r="C45" s="25">
        <f>'Expenditure &amp; Subsidy G-Q'!H19</f>
        <v>1269596.78</v>
      </c>
      <c r="D45" s="19">
        <f t="shared" si="0"/>
        <v>52.886644172290261</v>
      </c>
      <c r="E45" s="22">
        <f>'Voted Expenditure &amp; Subsidy G-Q'!C18</f>
        <v>896863</v>
      </c>
      <c r="F45" s="66">
        <f t="shared" si="1"/>
        <v>37.359951678746981</v>
      </c>
      <c r="G45" s="22">
        <f>'Voted Expenditure &amp; Subsidy G-Q'!H18</f>
        <v>124629</v>
      </c>
    </row>
    <row r="46" spans="1:7" ht="14.25" customHeight="1">
      <c r="A46" s="26" t="s">
        <v>228</v>
      </c>
      <c r="B46" s="20">
        <f>'Expenditure &amp; Subsidy G-Q'!C20</f>
        <v>126554</v>
      </c>
      <c r="C46" s="25">
        <f>'Expenditure &amp; Subsidy G-Q'!H20</f>
        <v>5705586.2000000002</v>
      </c>
      <c r="D46" s="19">
        <f t="shared" si="0"/>
        <v>45.08420279090349</v>
      </c>
      <c r="E46" s="22">
        <f>'Voted Expenditure &amp; Subsidy G-Q'!C19</f>
        <v>5884300</v>
      </c>
      <c r="F46" s="66">
        <f t="shared" si="1"/>
        <v>46.496357286217744</v>
      </c>
      <c r="G46" s="22">
        <f>'Voted Expenditure &amp; Subsidy G-Q'!H19</f>
        <v>416269</v>
      </c>
    </row>
    <row r="47" spans="1:7" ht="14.25" customHeight="1">
      <c r="A47" s="26" t="s">
        <v>102</v>
      </c>
      <c r="B47" s="20">
        <f>'Expenditure &amp; Subsidy G-Q'!C22</f>
        <v>6025</v>
      </c>
      <c r="C47" s="25">
        <f>'Expenditure &amp; Subsidy G-Q'!H22</f>
        <v>458739</v>
      </c>
      <c r="D47" s="19">
        <f t="shared" si="0"/>
        <v>76.139253112033188</v>
      </c>
      <c r="E47" s="22">
        <f>'Voted Expenditure &amp; Subsidy G-Q'!C21</f>
        <v>451567</v>
      </c>
      <c r="F47" s="66">
        <f t="shared" si="1"/>
        <v>74.948879668049798</v>
      </c>
      <c r="G47" s="22">
        <f>'Voted Expenditure &amp; Subsidy G-Q'!H21</f>
        <v>78860</v>
      </c>
    </row>
    <row r="48" spans="1:7" ht="14.25" customHeight="1">
      <c r="A48" s="26" t="s">
        <v>104</v>
      </c>
      <c r="B48" s="20">
        <f>'Expenditure &amp; Subsidy G-Q'!C23</f>
        <v>210031</v>
      </c>
      <c r="C48" s="25">
        <f>'Expenditure &amp; Subsidy G-Q'!H23</f>
        <v>12364004.109999999</v>
      </c>
      <c r="D48" s="19">
        <f t="shared" si="0"/>
        <v>58.867520080369083</v>
      </c>
      <c r="E48" s="22">
        <f>'Voted Expenditure &amp; Subsidy G-Q'!C22</f>
        <v>12610585</v>
      </c>
      <c r="F48" s="66">
        <f t="shared" si="1"/>
        <v>60.04154148673291</v>
      </c>
      <c r="G48" s="22">
        <f>'Voted Expenditure &amp; Subsidy G-Q'!H22</f>
        <v>656257</v>
      </c>
    </row>
    <row r="49" spans="1:7" ht="14.25" customHeight="1">
      <c r="A49" s="26" t="s">
        <v>105</v>
      </c>
      <c r="B49" s="20">
        <f>'Expenditure &amp; Subsidy G-Q'!C24+'Expenditure &amp; Subsidy G-Q'!C14</f>
        <v>55197</v>
      </c>
      <c r="C49" s="25">
        <f>'Expenditure &amp; Subsidy G-Q'!H24+'Expenditure &amp; Subsidy G-Q'!H14</f>
        <v>4009157.45</v>
      </c>
      <c r="D49" s="19">
        <f t="shared" si="0"/>
        <v>72.633611428157337</v>
      </c>
      <c r="E49" s="22">
        <f>'Voted Expenditure &amp; Subsidy G-Q'!C23+'Voted Expenditure &amp; Subsidy G-Q'!C13</f>
        <v>4501868</v>
      </c>
      <c r="F49" s="66">
        <f t="shared" si="1"/>
        <v>81.560012319510122</v>
      </c>
      <c r="G49" s="22">
        <f>'Voted Expenditure &amp; Subsidy G-Q'!H23+'Voted Expenditure &amp; Subsidy G-Q'!H13</f>
        <v>268492</v>
      </c>
    </row>
    <row r="50" spans="1:7" ht="14.25" customHeight="1">
      <c r="A50" s="26" t="s">
        <v>106</v>
      </c>
      <c r="B50" s="20">
        <f>'Expenditure &amp; Subsidy G-Q'!C25</f>
        <v>11242</v>
      </c>
      <c r="C50" s="25">
        <f>'Expenditure &amp; Subsidy G-Q'!H25</f>
        <v>609096.6</v>
      </c>
      <c r="D50" s="19">
        <f t="shared" si="0"/>
        <v>54.18044831880448</v>
      </c>
      <c r="E50" s="22">
        <f>'Voted Expenditure &amp; Subsidy G-Q'!C24</f>
        <v>575484</v>
      </c>
      <c r="F50" s="66">
        <f t="shared" si="1"/>
        <v>51.190535491905358</v>
      </c>
      <c r="G50" s="22">
        <f>'Voted Expenditure &amp; Subsidy G-Q'!H24</f>
        <v>92559</v>
      </c>
    </row>
    <row r="51" spans="1:7" ht="14.25" customHeight="1">
      <c r="A51" s="26" t="s">
        <v>108</v>
      </c>
      <c r="B51" s="20">
        <f>'Expenditure &amp; Subsidy G-Q'!C27</f>
        <v>21556</v>
      </c>
      <c r="C51" s="25">
        <f>'Expenditure &amp; Subsidy G-Q'!H27</f>
        <v>1040561.69</v>
      </c>
      <c r="D51" s="19">
        <f t="shared" si="0"/>
        <v>48.272485154945258</v>
      </c>
      <c r="E51" s="22">
        <f>'Voted Expenditure &amp; Subsidy G-Q'!C26</f>
        <v>1262390.1399999999</v>
      </c>
      <c r="F51" s="66">
        <f t="shared" si="1"/>
        <v>58.563283540545548</v>
      </c>
      <c r="G51" s="22">
        <f>'Voted Expenditure &amp; Subsidy G-Q'!H26</f>
        <v>124422</v>
      </c>
    </row>
    <row r="52" spans="1:7" ht="11.45" customHeight="1">
      <c r="B52" s="20"/>
      <c r="D52" s="19"/>
    </row>
    <row r="53" spans="1:7" ht="14.25" customHeight="1">
      <c r="A53" s="125" t="s">
        <v>240</v>
      </c>
      <c r="B53" s="20"/>
      <c r="D53" s="19"/>
    </row>
    <row r="54" spans="1:7" s="26" customFormat="1" ht="11.25">
      <c r="A54" s="415"/>
      <c r="B54" s="415"/>
      <c r="C54" s="415"/>
      <c r="D54" s="415"/>
      <c r="E54" s="415"/>
      <c r="F54" s="415"/>
      <c r="G54" s="415"/>
    </row>
  </sheetData>
  <mergeCells count="1">
    <mergeCell ref="A54:G54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D628-AE3D-49C7-BF09-BFFB482F4B2D}">
  <sheetPr codeName="Sheet13"/>
  <dimension ref="A1:X62"/>
  <sheetViews>
    <sheetView zoomScaleNormal="100" workbookViewId="0">
      <pane ySplit="4" topLeftCell="A28" activePane="bottomLeft" state="frozen"/>
      <selection pane="bottomLeft" activeCell="I51" sqref="I51"/>
      <selection activeCell="D58" sqref="D58"/>
    </sheetView>
  </sheetViews>
  <sheetFormatPr defaultColWidth="8.85546875" defaultRowHeight="14.25" customHeight="1"/>
  <cols>
    <col min="1" max="1" width="20.140625" customWidth="1"/>
    <col min="2" max="2" width="11.85546875" style="21" customWidth="1"/>
    <col min="3" max="3" width="17.140625" style="19" customWidth="1"/>
    <col min="4" max="4" width="6" style="99" bestFit="1" customWidth="1"/>
    <col min="5" max="5" width="16.85546875" style="20" customWidth="1"/>
    <col min="6" max="6" width="6.85546875" style="47" customWidth="1"/>
    <col min="7" max="9" width="12.7109375" style="21" customWidth="1"/>
    <col min="10" max="10" width="12.7109375" style="21" hidden="1" customWidth="1"/>
    <col min="11" max="15" width="12.7109375" style="21" customWidth="1"/>
    <col min="16" max="16" width="12.7109375" style="20" customWidth="1"/>
    <col min="17" max="19" width="12.7109375" style="21" customWidth="1"/>
    <col min="20" max="20" width="8.85546875" customWidth="1"/>
    <col min="21" max="21" width="10.28515625" bestFit="1" customWidth="1"/>
    <col min="22" max="22" width="12.42578125" style="97" bestFit="1" customWidth="1"/>
    <col min="23" max="23" width="12.28515625" style="97" bestFit="1" customWidth="1"/>
    <col min="24" max="24" width="10.140625" style="97" customWidth="1"/>
    <col min="25" max="26" width="8.85546875" customWidth="1"/>
    <col min="27" max="27" width="10.28515625" bestFit="1" customWidth="1"/>
  </cols>
  <sheetData>
    <row r="1" spans="1:7" ht="17.25" customHeight="1">
      <c r="A1" s="1" t="s">
        <v>209</v>
      </c>
    </row>
    <row r="2" spans="1:7" ht="10.5" customHeight="1"/>
    <row r="3" spans="1:7" ht="24.6" customHeight="1">
      <c r="A3" s="17"/>
      <c r="B3" s="40" t="s">
        <v>2</v>
      </c>
      <c r="C3" s="130" t="s">
        <v>21</v>
      </c>
      <c r="D3" s="41" t="s">
        <v>4</v>
      </c>
      <c r="E3" s="40" t="s">
        <v>210</v>
      </c>
      <c r="F3" s="41" t="s">
        <v>4</v>
      </c>
      <c r="G3" s="41" t="s">
        <v>211</v>
      </c>
    </row>
    <row r="4" spans="1:7" ht="12" customHeight="1">
      <c r="A4" s="14"/>
      <c r="B4" s="135"/>
      <c r="C4" s="132" t="s">
        <v>212</v>
      </c>
      <c r="D4" s="44" t="s">
        <v>8</v>
      </c>
      <c r="E4" s="44" t="s">
        <v>8</v>
      </c>
      <c r="F4" s="44" t="s">
        <v>8</v>
      </c>
      <c r="G4" s="44" t="s">
        <v>8</v>
      </c>
    </row>
    <row r="5" spans="1:7" ht="14.25" customHeight="1">
      <c r="A5" s="136" t="s">
        <v>109</v>
      </c>
      <c r="B5" s="20">
        <f>'Expenditure &amp; Subsidy G-Q'!C28</f>
        <v>234917</v>
      </c>
      <c r="C5" s="25">
        <f>'Expenditure &amp; Subsidy G-Q'!H28</f>
        <v>9499191.3300000001</v>
      </c>
      <c r="D5" s="47">
        <f t="shared" ref="D5:D47" si="0">AVERAGE(C5/B5)</f>
        <v>40.436372548602272</v>
      </c>
      <c r="E5" s="22">
        <f>'Voted Expenditure &amp; Subsidy G-Q'!C27</f>
        <v>8913741</v>
      </c>
      <c r="F5" s="120">
        <f t="shared" ref="F5:F47" si="1">E5/B5</f>
        <v>37.944214339532685</v>
      </c>
      <c r="G5" s="22">
        <f>'Voted Expenditure &amp; Subsidy G-Q'!H27</f>
        <v>728034</v>
      </c>
    </row>
    <row r="6" spans="1:7" ht="14.25" customHeight="1">
      <c r="A6" s="136" t="s">
        <v>229</v>
      </c>
      <c r="B6" s="20">
        <f>'Expenditure &amp; Subsidy A-G'!C42+'Expenditure &amp; Subsidy G-Q'!C42+'Expenditure &amp; Subsidy R-Y'!C28</f>
        <v>69705</v>
      </c>
      <c r="C6" s="19">
        <f>SUM('Expenditure &amp; Subsidy A-G'!H42,'Expenditure &amp; Subsidy G-Q'!H42,'Expenditure &amp; Subsidy R-Y'!H28)</f>
        <v>3848424.74</v>
      </c>
      <c r="D6" s="47">
        <f t="shared" si="0"/>
        <v>55.210167706764224</v>
      </c>
      <c r="E6" s="22">
        <f>SUM('Voted Expenditure &amp; Subsidy A-G'!C40,'Voted Expenditure &amp; Subsidy G-Q'!C41,'Voted Expenditure &amp; Subsidy R-Y'!C28)</f>
        <v>3244583</v>
      </c>
      <c r="F6" s="120">
        <f t="shared" si="1"/>
        <v>46.547349544509004</v>
      </c>
      <c r="G6" s="22">
        <f>SUM('Voted Expenditure &amp; Subsidy A-G'!H40,'Voted Expenditure &amp; Subsidy G-Q'!H41,'Voted Expenditure &amp; Subsidy R-Y'!H28)</f>
        <v>384598</v>
      </c>
    </row>
    <row r="7" spans="1:7" ht="14.25" customHeight="1">
      <c r="A7" s="136" t="s">
        <v>112</v>
      </c>
      <c r="B7" s="20">
        <f>'Expenditure &amp; Subsidy G-Q'!C31</f>
        <v>90449</v>
      </c>
      <c r="C7" s="25">
        <f>'Expenditure &amp; Subsidy G-Q'!H31</f>
        <v>3241442.2600000002</v>
      </c>
      <c r="D7" s="47">
        <f t="shared" si="0"/>
        <v>35.837237117049391</v>
      </c>
      <c r="E7" s="22">
        <f>'Voted Expenditure &amp; Subsidy G-Q'!C30</f>
        <v>3980893</v>
      </c>
      <c r="F7" s="120">
        <f t="shared" si="1"/>
        <v>44.012570619907351</v>
      </c>
      <c r="G7" s="22">
        <f>'Voted Expenditure &amp; Subsidy G-Q'!H30</f>
        <v>315448</v>
      </c>
    </row>
    <row r="8" spans="1:7" ht="14.25" customHeight="1">
      <c r="A8" s="136" t="s">
        <v>113</v>
      </c>
      <c r="B8" s="20">
        <f>'Expenditure &amp; Subsidy G-Q'!C32</f>
        <v>95209</v>
      </c>
      <c r="C8" s="25">
        <f>'Expenditure &amp; Subsidy G-Q'!H32</f>
        <v>4828533.87</v>
      </c>
      <c r="D8" s="47">
        <f t="shared" si="0"/>
        <v>50.71509909777437</v>
      </c>
      <c r="E8" s="22">
        <f>'Voted Expenditure &amp; Subsidy G-Q'!C31</f>
        <v>5565064</v>
      </c>
      <c r="F8" s="120">
        <f t="shared" si="1"/>
        <v>58.45102878929513</v>
      </c>
      <c r="G8" s="22">
        <f>'Voted Expenditure &amp; Subsidy G-Q'!H31</f>
        <v>334333</v>
      </c>
    </row>
    <row r="9" spans="1:7" ht="14.25" customHeight="1">
      <c r="A9" s="136" t="s">
        <v>114</v>
      </c>
      <c r="B9" s="20">
        <f>'Expenditure &amp; Subsidy G-Q'!C33</f>
        <v>25563</v>
      </c>
      <c r="C9" s="25">
        <f>'Expenditure &amp; Subsidy G-Q'!H33</f>
        <v>1379958.29</v>
      </c>
      <c r="D9" s="47">
        <f t="shared" si="0"/>
        <v>53.982642491100421</v>
      </c>
      <c r="E9" s="22">
        <f>'Voted Expenditure &amp; Subsidy G-Q'!C32</f>
        <v>1460010.76</v>
      </c>
      <c r="F9" s="120">
        <f t="shared" si="1"/>
        <v>57.114218206000864</v>
      </c>
      <c r="G9" s="22">
        <f>'Voted Expenditure &amp; Subsidy G-Q'!H32</f>
        <v>132322</v>
      </c>
    </row>
    <row r="10" spans="1:7" ht="14.25" customHeight="1">
      <c r="A10" s="136" t="s">
        <v>116</v>
      </c>
      <c r="B10" s="20">
        <f>'Expenditure &amp; Subsidy G-Q'!C35</f>
        <v>30122</v>
      </c>
      <c r="C10" s="25">
        <f>'Expenditure &amp; Subsidy G-Q'!H35</f>
        <v>2767534.98</v>
      </c>
      <c r="D10" s="47">
        <f t="shared" si="0"/>
        <v>91.877530708452298</v>
      </c>
      <c r="E10" s="22">
        <f>'Voted Expenditure &amp; Subsidy G-Q'!C34</f>
        <v>2564000</v>
      </c>
      <c r="F10" s="120">
        <f t="shared" si="1"/>
        <v>85.120509926299718</v>
      </c>
      <c r="G10" s="22">
        <f>'Voted Expenditure &amp; Subsidy G-Q'!H34</f>
        <v>141438</v>
      </c>
    </row>
    <row r="11" spans="1:7" ht="14.25" customHeight="1">
      <c r="A11" s="136" t="s">
        <v>117</v>
      </c>
      <c r="B11" s="20">
        <f>'Expenditure &amp; Subsidy G-Q'!C36</f>
        <v>12571</v>
      </c>
      <c r="C11" s="24">
        <f>'Expenditure &amp; Subsidy G-Q'!H36</f>
        <v>623818.25</v>
      </c>
      <c r="D11" s="47">
        <f t="shared" si="0"/>
        <v>49.623597963566937</v>
      </c>
      <c r="E11" s="65">
        <f>'Voted Expenditure &amp; Subsidy G-Q'!C35</f>
        <v>650000</v>
      </c>
      <c r="F11" s="120">
        <f t="shared" si="1"/>
        <v>51.706308169596689</v>
      </c>
      <c r="G11" s="65">
        <f>'Voted Expenditure &amp; Subsidy G-Q'!H35</f>
        <v>94348</v>
      </c>
    </row>
    <row r="12" spans="1:7" ht="14.25" customHeight="1">
      <c r="A12" s="136" t="s">
        <v>119</v>
      </c>
      <c r="B12" s="20">
        <f>'Expenditure &amp; Subsidy G-Q'!C38</f>
        <v>16212</v>
      </c>
      <c r="C12" s="24">
        <f>'Expenditure &amp; Subsidy G-Q'!H38</f>
        <v>1035490.9</v>
      </c>
      <c r="D12" s="47">
        <f t="shared" si="0"/>
        <v>63.871878855169015</v>
      </c>
      <c r="E12" s="65">
        <f>'Voted Expenditure &amp; Subsidy G-Q'!C37</f>
        <v>760162</v>
      </c>
      <c r="F12" s="120">
        <f t="shared" si="1"/>
        <v>46.888847767086112</v>
      </c>
      <c r="G12" s="65">
        <f>'Voted Expenditure &amp; Subsidy G-Q'!H37</f>
        <v>105672</v>
      </c>
    </row>
    <row r="13" spans="1:7" ht="14.25" customHeight="1">
      <c r="A13" s="136" t="s">
        <v>120</v>
      </c>
      <c r="B13" s="20">
        <f>'Expenditure &amp; Subsidy G-Q'!C39</f>
        <v>19911</v>
      </c>
      <c r="C13" s="137">
        <f>'Expenditure &amp; Subsidy G-Q'!H39</f>
        <v>3493912.3899999997</v>
      </c>
      <c r="D13" s="47">
        <f t="shared" si="0"/>
        <v>175.47648987996584</v>
      </c>
      <c r="E13" s="22">
        <f>'Voted Expenditure &amp; Subsidy G-Q'!C38</f>
        <v>938700</v>
      </c>
      <c r="F13" s="120">
        <f t="shared" si="1"/>
        <v>47.144794334789815</v>
      </c>
      <c r="G13" s="22">
        <f>'Voted Expenditure &amp; Subsidy G-Q'!H38</f>
        <v>121177</v>
      </c>
    </row>
    <row r="14" spans="1:7" ht="14.25" customHeight="1">
      <c r="A14" s="136" t="s">
        <v>124</v>
      </c>
      <c r="B14" s="20">
        <f>'Expenditure &amp; Subsidy G-Q'!C43+'Expenditure &amp; Subsidy A-G'!C43+'Expenditure &amp; Subsidy G-Q'!C52</f>
        <v>254349</v>
      </c>
      <c r="C14" s="19">
        <f>'Expenditure &amp; Subsidy G-Q'!H43+'Expenditure &amp; Subsidy A-G'!H43+'Expenditure &amp; Subsidy G-Q'!H52</f>
        <v>15905644</v>
      </c>
      <c r="D14" s="47">
        <f t="shared" si="0"/>
        <v>62.534721976496861</v>
      </c>
      <c r="E14" s="22">
        <f>SUM('Voted Expenditure &amp; Subsidy G-Q'!C42,'Voted Expenditure &amp; Subsidy A-G'!C41,'Voted Expenditure &amp; Subsidy G-Q'!C51)</f>
        <v>10357579.17</v>
      </c>
      <c r="F14" s="120">
        <f t="shared" si="1"/>
        <v>40.721918191146813</v>
      </c>
      <c r="G14" s="22">
        <f>SUM('Voted Expenditure &amp; Subsidy G-Q'!H42,'Voted Expenditure &amp; Subsidy A-G'!H41,'Voted Expenditure &amp; Subsidy G-Q'!H51)</f>
        <v>897986</v>
      </c>
    </row>
    <row r="15" spans="1:7" ht="14.25" customHeight="1">
      <c r="A15" s="136" t="s">
        <v>125</v>
      </c>
      <c r="B15" s="20">
        <f>'Expenditure &amp; Subsidy G-Q'!C44</f>
        <v>73712</v>
      </c>
      <c r="C15" s="25">
        <f>'Expenditure &amp; Subsidy G-Q'!H44</f>
        <v>4325847</v>
      </c>
      <c r="D15" s="47">
        <f t="shared" si="0"/>
        <v>58.685790644671151</v>
      </c>
      <c r="E15" s="22">
        <f>'Voted Expenditure &amp; Subsidy G-Q'!C43</f>
        <v>4813067</v>
      </c>
      <c r="F15" s="120">
        <f t="shared" si="1"/>
        <v>65.295569242457134</v>
      </c>
      <c r="G15" s="22">
        <f>'Voted Expenditure &amp; Subsidy G-Q'!H43</f>
        <v>265670</v>
      </c>
    </row>
    <row r="16" spans="1:7" ht="14.25" customHeight="1">
      <c r="A16" s="136" t="s">
        <v>230</v>
      </c>
      <c r="B16" s="20">
        <f>'Expenditure &amp; Subsidy R-Y'!C27+'Expenditure &amp; Subsidy A-G'!C20+'Expenditure &amp; Subsidy A-G'!C38+'Expenditure &amp; Subsidy A-G'!C50</f>
        <v>13248</v>
      </c>
      <c r="C16" s="25">
        <f>SUM('Expenditure &amp; Subsidy R-Y'!H27,'Expenditure &amp; Subsidy A-G'!H20,'Expenditure &amp; Subsidy A-G'!H38,'Expenditure &amp; Subsidy A-G'!H50)</f>
        <v>1434835.61</v>
      </c>
      <c r="D16" s="47">
        <f t="shared" si="0"/>
        <v>108.30582804951692</v>
      </c>
      <c r="E16" s="22">
        <f>SUM('Voted Expenditure &amp; Subsidy R-Y'!C27,'Voted Expenditure &amp; Subsidy A-G'!C18,'Voted Expenditure &amp; Subsidy A-G'!C36,'Voted Expenditure &amp; Subsidy A-G'!C48)</f>
        <v>1432477.2</v>
      </c>
      <c r="F16" s="120">
        <f t="shared" si="1"/>
        <v>108.12780797101449</v>
      </c>
      <c r="G16" s="22">
        <f>SUM('Voted Expenditure &amp; Subsidy R-Y'!H27,'Voted Expenditure &amp; Subsidy A-G'!H18,'Voted Expenditure &amp; Subsidy A-G'!H36,'Voted Expenditure &amp; Subsidy A-G'!H48)</f>
        <v>287381.7</v>
      </c>
    </row>
    <row r="17" spans="1:7" ht="14.25" customHeight="1">
      <c r="A17" s="136" t="s">
        <v>126</v>
      </c>
      <c r="B17" s="20">
        <f>'Expenditure &amp; Subsidy G-Q'!C45</f>
        <v>272184</v>
      </c>
      <c r="C17" s="19">
        <f>'Expenditure &amp; Subsidy G-Q'!H45</f>
        <v>13634506.390000001</v>
      </c>
      <c r="D17" s="47">
        <f t="shared" si="0"/>
        <v>50.092975303471185</v>
      </c>
      <c r="E17" s="22">
        <f>'Voted Expenditure &amp; Subsidy G-Q'!C44</f>
        <v>12747096</v>
      </c>
      <c r="F17" s="120">
        <f t="shared" si="1"/>
        <v>46.832642624107223</v>
      </c>
      <c r="G17" s="22">
        <f>'Voted Expenditure &amp; Subsidy G-Q'!H44</f>
        <v>831315</v>
      </c>
    </row>
    <row r="18" spans="1:7" ht="14.25" customHeight="1">
      <c r="A18" s="136" t="s">
        <v>191</v>
      </c>
      <c r="B18" s="20">
        <f>'Expenditure &amp; Subsidy G-Q'!C46</f>
        <v>5425</v>
      </c>
      <c r="C18" s="25">
        <f>'Expenditure &amp; Subsidy G-Q'!H46</f>
        <v>472151.47</v>
      </c>
      <c r="D18" s="47">
        <f t="shared" si="0"/>
        <v>87.032529032258054</v>
      </c>
      <c r="E18" s="22">
        <f>'Voted Expenditure &amp; Subsidy G-Q'!C45</f>
        <v>3817109.52</v>
      </c>
      <c r="F18" s="120">
        <f t="shared" si="1"/>
        <v>703.61465806451611</v>
      </c>
      <c r="G18" s="22">
        <f>'Voted Expenditure &amp; Subsidy G-Q'!H45</f>
        <v>73982</v>
      </c>
    </row>
    <row r="19" spans="1:7" ht="14.25" customHeight="1">
      <c r="A19" s="136" t="s">
        <v>129</v>
      </c>
      <c r="B19" s="20">
        <f>'Expenditure &amp; Subsidy G-Q'!C48</f>
        <v>14623</v>
      </c>
      <c r="C19" s="19">
        <f>'Expenditure &amp; Subsidy G-Q'!H48</f>
        <v>1088916.6200000001</v>
      </c>
      <c r="D19" s="47">
        <f t="shared" si="0"/>
        <v>74.466020652396921</v>
      </c>
      <c r="E19" s="22">
        <f>'Voted Expenditure &amp; Subsidy G-Q'!C47</f>
        <v>877885</v>
      </c>
      <c r="F19" s="120">
        <f t="shared" si="1"/>
        <v>60.034534637215344</v>
      </c>
      <c r="G19" s="22">
        <f>'Voted Expenditure &amp; Subsidy G-Q'!H47</f>
        <v>103364</v>
      </c>
    </row>
    <row r="20" spans="1:7" ht="14.25" customHeight="1">
      <c r="A20" s="136" t="s">
        <v>130</v>
      </c>
      <c r="B20" s="20">
        <f>'Expenditure &amp; Subsidy G-Q'!C49</f>
        <v>258799</v>
      </c>
      <c r="C20" s="25">
        <f>'Expenditure &amp; Subsidy G-Q'!H49</f>
        <v>12236163.290000001</v>
      </c>
      <c r="D20" s="47">
        <f t="shared" si="0"/>
        <v>47.280566346856055</v>
      </c>
      <c r="E20" s="22">
        <f>'Voted Expenditure &amp; Subsidy G-Q'!C48</f>
        <v>16666228.119999999</v>
      </c>
      <c r="F20" s="120">
        <f t="shared" si="1"/>
        <v>64.398348216183209</v>
      </c>
      <c r="G20" s="22">
        <f>'Voted Expenditure &amp; Subsidy G-Q'!H48</f>
        <v>794479</v>
      </c>
    </row>
    <row r="21" spans="1:7" ht="14.25" customHeight="1">
      <c r="A21" s="136" t="s">
        <v>131</v>
      </c>
      <c r="B21" s="20">
        <f>'Expenditure &amp; Subsidy G-Q'!C50</f>
        <v>219173</v>
      </c>
      <c r="C21" s="25">
        <f>'Expenditure &amp; Subsidy G-Q'!H50</f>
        <v>7438588.3599999994</v>
      </c>
      <c r="D21" s="47">
        <f t="shared" si="0"/>
        <v>33.939346361093747</v>
      </c>
      <c r="E21" s="22">
        <f>'Voted Expenditure &amp; Subsidy G-Q'!C49</f>
        <v>7585121</v>
      </c>
      <c r="F21" s="120">
        <f t="shared" si="1"/>
        <v>34.607917033576214</v>
      </c>
      <c r="G21" s="22">
        <f>'Voted Expenditure &amp; Subsidy G-Q'!H49</f>
        <v>681545</v>
      </c>
    </row>
    <row r="22" spans="1:7" ht="14.25" customHeight="1">
      <c r="A22" s="136" t="s">
        <v>132</v>
      </c>
      <c r="B22" s="20">
        <f>'Expenditure &amp; Subsidy G-Q'!C51</f>
        <v>87560</v>
      </c>
      <c r="C22" s="25">
        <f>'Expenditure &amp; Subsidy G-Q'!H51</f>
        <v>3515565.81</v>
      </c>
      <c r="D22" s="47">
        <f t="shared" si="0"/>
        <v>40.150363293741435</v>
      </c>
      <c r="E22" s="22">
        <f>'Voted Expenditure &amp; Subsidy G-Q'!C50</f>
        <v>3192393</v>
      </c>
      <c r="F22" s="120">
        <f t="shared" si="1"/>
        <v>36.459490634993145</v>
      </c>
      <c r="G22" s="22">
        <f>'Voted Expenditure &amp; Subsidy G-Q'!H50</f>
        <v>309014</v>
      </c>
    </row>
    <row r="23" spans="1:7" ht="14.25" customHeight="1">
      <c r="A23" s="136" t="s">
        <v>231</v>
      </c>
      <c r="B23" s="20">
        <f>'Expenditure &amp; Subsidy G-Q'!C53</f>
        <v>63491</v>
      </c>
      <c r="C23" s="25">
        <f>'Expenditure &amp; Subsidy G-Q'!H53</f>
        <v>1891681.03</v>
      </c>
      <c r="D23" s="47">
        <f t="shared" si="0"/>
        <v>29.794475279960938</v>
      </c>
      <c r="E23" s="22">
        <f>'Voted Expenditure &amp; Subsidy G-Q'!C52</f>
        <v>1215156.99</v>
      </c>
      <c r="F23" s="120">
        <f t="shared" si="1"/>
        <v>19.139043171473123</v>
      </c>
      <c r="G23" s="22">
        <f>'Voted Expenditure &amp; Subsidy G-Q'!H52</f>
        <v>237161</v>
      </c>
    </row>
    <row r="24" spans="1:7" ht="14.25" customHeight="1">
      <c r="A24" s="136" t="s">
        <v>135</v>
      </c>
      <c r="B24" s="20">
        <f>'Expenditure &amp; Subsidy R-Y'!C6</f>
        <v>153498</v>
      </c>
      <c r="C24" s="25">
        <f>'Expenditure &amp; Subsidy R-Y'!H6</f>
        <v>10185965.379999999</v>
      </c>
      <c r="D24" s="47">
        <f t="shared" si="0"/>
        <v>66.358945263130451</v>
      </c>
      <c r="E24" s="22">
        <f>'Voted Expenditure &amp; Subsidy R-Y'!C6</f>
        <v>10384647</v>
      </c>
      <c r="F24" s="120">
        <f t="shared" si="1"/>
        <v>67.653304929054457</v>
      </c>
      <c r="G24" s="22">
        <f>'Voted Expenditure &amp; Subsidy R-Y'!H6</f>
        <v>493681</v>
      </c>
    </row>
    <row r="25" spans="1:7" ht="14.25" customHeight="1">
      <c r="A25" s="136" t="s">
        <v>232</v>
      </c>
      <c r="B25" s="20">
        <f>'Expenditure &amp; Subsidy G-Q'!C26+'Expenditure &amp; Subsidy A-G'!C9+'Expenditure &amp; Subsidy A-G'!C25+'Expenditure &amp; Subsidy R-Y'!C20</f>
        <v>225260</v>
      </c>
      <c r="C25" s="25">
        <f>SUM('Expenditure &amp; Subsidy G-Q'!H26,'Expenditure &amp; Subsidy A-G'!H9,'Expenditure &amp; Subsidy A-G'!H25,'Expenditure &amp; Subsidy R-Y'!H20)</f>
        <v>9094353.2899999991</v>
      </c>
      <c r="D25" s="47">
        <f t="shared" si="0"/>
        <v>40.372695063482197</v>
      </c>
      <c r="E25" s="22">
        <f>SUM('Voted Expenditure &amp; Subsidy G-Q'!C25,'Voted Expenditure &amp; Subsidy A-G'!C7,'Voted Expenditure &amp; Subsidy A-G'!C23,'Voted Expenditure &amp; Subsidy R-Y'!C20)</f>
        <v>8846808</v>
      </c>
      <c r="F25" s="120">
        <f t="shared" si="1"/>
        <v>39.273763650892299</v>
      </c>
      <c r="G25" s="22">
        <f>SUM('Voted Expenditure &amp; Subsidy G-Q'!H25,'Voted Expenditure &amp; Subsidy A-G'!H7,'Voted Expenditure &amp; Subsidy A-G'!H23,'Voted Expenditure &amp; Subsidy R-Y'!H20)</f>
        <v>876264</v>
      </c>
    </row>
    <row r="26" spans="1:7" ht="14.25" customHeight="1">
      <c r="A26" s="136" t="s">
        <v>233</v>
      </c>
      <c r="B26" s="20">
        <f>'Expenditure &amp; Subsidy R-Y'!C7+'Expenditure &amp; Subsidy G-Q'!C21</f>
        <v>32413</v>
      </c>
      <c r="C26" s="19">
        <f>SUM('Expenditure &amp; Subsidy R-Y'!H7,'Expenditure &amp; Subsidy G-Q'!H21)</f>
        <v>1839149.65</v>
      </c>
      <c r="D26" s="47">
        <f t="shared" si="0"/>
        <v>56.741111591028286</v>
      </c>
      <c r="E26" s="22">
        <f>SUM('Voted Expenditure &amp; Subsidy R-Y'!C7,'Voted Expenditure &amp; Subsidy G-Q'!C20)</f>
        <v>1524254</v>
      </c>
      <c r="F26" s="120">
        <f t="shared" si="1"/>
        <v>47.026008083176507</v>
      </c>
      <c r="G26" s="22">
        <f>SUM('Voted Expenditure &amp; Subsidy R-Y'!H7,'Voted Expenditure &amp; Subsidy G-Q'!H20)</f>
        <v>221237</v>
      </c>
    </row>
    <row r="27" spans="1:7" ht="14.25" customHeight="1">
      <c r="A27" s="136" t="s">
        <v>234</v>
      </c>
      <c r="B27" s="20">
        <f>'Expenditure &amp; Subsidy R-Y'!C24+'Expenditure &amp; Subsidy A-G'!C17+'Expenditure &amp; Subsidy A-G'!C37+'Expenditure &amp; Subsidy A-G'!C39+'Expenditure &amp; Subsidy A-G'!C47+'Expenditure &amp; Subsidy A-G'!C53+'Expenditure &amp; Subsidy G-Q'!C17+'Expenditure &amp; Subsidy G-Q'!C30+'Expenditure &amp; Subsidy R-Y'!C13+'Expenditure &amp; Subsidy R-Y'!C18</f>
        <v>142116</v>
      </c>
      <c r="C27" s="25">
        <f>SUM('Expenditure &amp; Subsidy R-Y'!H24,'Expenditure &amp; Subsidy A-G'!H17,'Expenditure &amp; Subsidy A-G'!H37,'Expenditure &amp; Subsidy A-G'!H39,'Expenditure &amp; Subsidy A-G'!H47,'Expenditure &amp; Subsidy A-G'!H53,'Expenditure &amp; Subsidy G-Q'!H17+'Expenditure &amp; Subsidy G-Q'!H30,'Expenditure &amp; Subsidy R-Y'!H13,'Expenditure &amp; Subsidy R-Y'!H18)</f>
        <v>8621671.8399999999</v>
      </c>
      <c r="D27" s="47">
        <f t="shared" si="0"/>
        <v>60.666440372653327</v>
      </c>
      <c r="E27" s="22">
        <f>SUM('Voted Expenditure &amp; Subsidy R-Y'!C24,'Voted Expenditure &amp; Subsidy A-G'!C15,'Voted Expenditure &amp; Subsidy A-G'!C35,'Voted Expenditure &amp; Subsidy A-G'!C37,'Voted Expenditure &amp; Subsidy A-G'!C45,'Voted Expenditure &amp; Subsidy A-G'!C51,'Voted Expenditure &amp; Subsidy G-Q'!C16,'Voted Expenditure &amp; Subsidy G-Q'!C29,'Voted Expenditure &amp; Subsidy R-Y'!C13,'Voted Expenditure &amp; Subsidy R-Y'!C18)</f>
        <v>7655647.1100000003</v>
      </c>
      <c r="F27" s="120">
        <f t="shared" si="1"/>
        <v>53.869002153170655</v>
      </c>
      <c r="G27" s="22">
        <f>SUM('Voted Expenditure &amp; Subsidy R-Y'!H24,'Voted Expenditure &amp; Subsidy A-G'!H15,'Voted Expenditure &amp; Subsidy A-G'!H35,'Voted Expenditure &amp; Subsidy A-G'!H45,'Voted Expenditure &amp; Subsidy A-G'!H51,'Voted Expenditure &amp; Subsidy G-Q'!H16,'Voted Expenditure &amp; Subsidy G-Q'!H29,'Voted Expenditure &amp; Subsidy R-Y'!H13,'Voted Expenditure &amp; Subsidy R-Y'!H18,'Voted Expenditure &amp; Subsidy A-G'!H37)</f>
        <v>1002531.6499999999</v>
      </c>
    </row>
    <row r="28" spans="1:7" ht="14.25" customHeight="1">
      <c r="A28" s="136" t="s">
        <v>137</v>
      </c>
      <c r="B28" s="20">
        <f>'Expenditure &amp; Subsidy R-Y'!C8</f>
        <v>132822</v>
      </c>
      <c r="C28" s="19">
        <f>'Expenditure &amp; Subsidy R-Y'!H8</f>
        <v>8018200.79</v>
      </c>
      <c r="D28" s="47">
        <f t="shared" si="0"/>
        <v>60.368017271235189</v>
      </c>
      <c r="E28" s="22">
        <f>'Voted Expenditure &amp; Subsidy R-Y'!C8</f>
        <v>7372990</v>
      </c>
      <c r="F28" s="120">
        <f t="shared" si="1"/>
        <v>55.510307027450274</v>
      </c>
      <c r="G28" s="22">
        <f>'Voted Expenditure &amp; Subsidy R-Y'!H8</f>
        <v>434754</v>
      </c>
    </row>
    <row r="29" spans="1:7" ht="14.25" customHeight="1">
      <c r="A29" s="136" t="s">
        <v>138</v>
      </c>
      <c r="B29" s="20">
        <f>'Expenditure &amp; Subsidy R-Y'!C9</f>
        <v>76364</v>
      </c>
      <c r="C29" s="19">
        <f>'Expenditure &amp; Subsidy R-Y'!H9</f>
        <v>3484258.63</v>
      </c>
      <c r="D29" s="47">
        <f t="shared" si="0"/>
        <v>45.626979073909169</v>
      </c>
      <c r="E29" s="22">
        <f>'Voted Expenditure &amp; Subsidy R-Y'!C9</f>
        <v>3672062</v>
      </c>
      <c r="F29" s="120">
        <f t="shared" si="1"/>
        <v>48.086297208108533</v>
      </c>
      <c r="G29" s="22">
        <f>'Voted Expenditure &amp; Subsidy R-Y'!H9</f>
        <v>276158</v>
      </c>
    </row>
    <row r="30" spans="1:7" ht="14.25" customHeight="1">
      <c r="A30" s="136" t="s">
        <v>139</v>
      </c>
      <c r="B30" s="20">
        <f>'Expenditure &amp; Subsidy R-Y'!C10</f>
        <v>108892</v>
      </c>
      <c r="C30" s="19">
        <f>'Expenditure &amp; Subsidy R-Y'!H10</f>
        <v>4561965.9400000004</v>
      </c>
      <c r="D30" s="47">
        <f t="shared" si="0"/>
        <v>41.894408588326051</v>
      </c>
      <c r="E30" s="22">
        <f>'Voted Expenditure &amp; Subsidy R-Y'!C10</f>
        <v>2932162</v>
      </c>
      <c r="F30" s="120">
        <f t="shared" si="1"/>
        <v>26.927249017375015</v>
      </c>
      <c r="G30" s="22">
        <f>'Voted Expenditure &amp; Subsidy R-Y'!H10</f>
        <v>370862</v>
      </c>
    </row>
    <row r="31" spans="1:7" ht="14.25" customHeight="1">
      <c r="A31" s="136" t="s">
        <v>140</v>
      </c>
      <c r="B31" s="20">
        <f>'Expenditure &amp; Subsidy R-Y'!C11</f>
        <v>23573</v>
      </c>
      <c r="C31" s="25">
        <f>'Expenditure &amp; Subsidy R-Y'!H11</f>
        <v>2322662.23</v>
      </c>
      <c r="D31" s="47">
        <f t="shared" si="0"/>
        <v>98.530616807364353</v>
      </c>
      <c r="E31" s="22">
        <f>'Voted Expenditure &amp; Subsidy R-Y'!C11</f>
        <v>1183600</v>
      </c>
      <c r="F31" s="120">
        <f t="shared" si="1"/>
        <v>50.20998600093327</v>
      </c>
      <c r="G31" s="22">
        <f>'Voted Expenditure &amp; Subsidy R-Y'!H11</f>
        <v>124085</v>
      </c>
    </row>
    <row r="32" spans="1:7" ht="14.25" customHeight="1">
      <c r="A32" s="136" t="s">
        <v>142</v>
      </c>
      <c r="B32" s="20">
        <f>'Expenditure &amp; Subsidy R-Y'!C12</f>
        <v>21207</v>
      </c>
      <c r="C32" s="19">
        <f>'Expenditure &amp; Subsidy R-Y'!H12</f>
        <v>921866</v>
      </c>
      <c r="D32" s="47">
        <f t="shared" si="0"/>
        <v>43.469892016786908</v>
      </c>
      <c r="E32" s="22">
        <f>'Voted Expenditure &amp; Subsidy R-Y'!C12</f>
        <v>925983</v>
      </c>
      <c r="F32" s="120">
        <f t="shared" si="1"/>
        <v>43.664026029141318</v>
      </c>
      <c r="G32" s="22">
        <f>'Voted Expenditure &amp; Subsidy R-Y'!H12</f>
        <v>118109</v>
      </c>
    </row>
    <row r="33" spans="1:7" ht="14.25" customHeight="1">
      <c r="A33" s="136" t="s">
        <v>144</v>
      </c>
      <c r="B33" s="20">
        <f>'Expenditure &amp; Subsidy R-Y'!C14</f>
        <v>47705</v>
      </c>
      <c r="C33" s="25">
        <f>'Expenditure &amp; Subsidy R-Y'!H14</f>
        <v>2219985.1799999997</v>
      </c>
      <c r="D33" s="47">
        <f t="shared" si="0"/>
        <v>46.535691856199556</v>
      </c>
      <c r="E33" s="22">
        <f>'Voted Expenditure &amp; Subsidy R-Y'!C14</f>
        <v>1692500</v>
      </c>
      <c r="F33" s="120">
        <f t="shared" si="1"/>
        <v>35.478461377214131</v>
      </c>
      <c r="G33" s="22">
        <f>'Voted Expenditure &amp; Subsidy R-Y'!H14</f>
        <v>192171</v>
      </c>
    </row>
    <row r="34" spans="1:7" ht="14.25" customHeight="1">
      <c r="A34" s="136" t="s">
        <v>145</v>
      </c>
      <c r="B34" s="20">
        <f>'Expenditure &amp; Subsidy R-Y'!C15</f>
        <v>234275</v>
      </c>
      <c r="C34" s="25">
        <f>'Expenditure &amp; Subsidy R-Y'!H15</f>
        <v>12419024.49</v>
      </c>
      <c r="D34" s="47">
        <f t="shared" si="0"/>
        <v>53.010455618397181</v>
      </c>
      <c r="E34" s="22">
        <f>'Voted Expenditure &amp; Subsidy R-Y'!C15</f>
        <v>7459820</v>
      </c>
      <c r="F34" s="120">
        <f t="shared" si="1"/>
        <v>31.842151317895635</v>
      </c>
      <c r="G34" s="22">
        <f>'Voted Expenditure &amp; Subsidy R-Y'!H15</f>
        <v>723896</v>
      </c>
    </row>
    <row r="35" spans="1:7" s="138" customFormat="1" ht="14.25" customHeight="1">
      <c r="A35" s="136" t="s">
        <v>235</v>
      </c>
      <c r="B35" s="20">
        <f>'Expenditure &amp; Subsidy R-Y'!C16</f>
        <v>242237</v>
      </c>
      <c r="C35" s="25">
        <f>'Expenditure &amp; Subsidy R-Y'!H16</f>
        <v>22422620.289999999</v>
      </c>
      <c r="D35" s="47">
        <f t="shared" si="0"/>
        <v>92.564803436304118</v>
      </c>
      <c r="E35" s="22">
        <f>'Voted Expenditure &amp; Subsidy R-Y'!C16</f>
        <v>12589504</v>
      </c>
      <c r="F35" s="120">
        <f t="shared" si="1"/>
        <v>51.97184575436453</v>
      </c>
      <c r="G35" s="22">
        <f>'Voted Expenditure &amp; Subsidy R-Y'!H16</f>
        <v>746587</v>
      </c>
    </row>
    <row r="36" spans="1:7" ht="14.25" customHeight="1">
      <c r="A36" s="136" t="s">
        <v>150</v>
      </c>
      <c r="B36" s="20">
        <f>'Expenditure &amp; Subsidy R-Y'!C19</f>
        <v>6502</v>
      </c>
      <c r="C36" s="19">
        <f>'Expenditure &amp; Subsidy R-Y'!H19</f>
        <v>626057.88</v>
      </c>
      <c r="D36" s="47">
        <f t="shared" si="0"/>
        <v>96.286970163026766</v>
      </c>
      <c r="E36" s="22">
        <f>'Voted Expenditure &amp; Subsidy R-Y'!C19</f>
        <v>545681</v>
      </c>
      <c r="F36" s="120">
        <f t="shared" si="1"/>
        <v>83.925099969240236</v>
      </c>
      <c r="G36" s="22">
        <f>'Voted Expenditure &amp; Subsidy R-Y'!H19</f>
        <v>82961</v>
      </c>
    </row>
    <row r="37" spans="1:7" ht="14.25" customHeight="1">
      <c r="A37" s="136" t="s">
        <v>236</v>
      </c>
      <c r="B37" s="20">
        <f>'Expenditure &amp; Subsidy R-Y'!C21</f>
        <v>14152</v>
      </c>
      <c r="C37" s="25">
        <f>'Expenditure &amp; Subsidy R-Y'!H21</f>
        <v>713717.16999999993</v>
      </c>
      <c r="D37" s="47">
        <f t="shared" si="0"/>
        <v>50.432247738835493</v>
      </c>
      <c r="E37" s="22">
        <f>'Voted Expenditure &amp; Subsidy R-Y'!C21</f>
        <v>1482393</v>
      </c>
      <c r="F37" s="120">
        <f t="shared" si="1"/>
        <v>104.74795081967213</v>
      </c>
      <c r="G37" s="22">
        <f>'Voted Expenditure &amp; Subsidy R-Y'!H21</f>
        <v>98854</v>
      </c>
    </row>
    <row r="38" spans="1:7" ht="14.25" customHeight="1">
      <c r="A38" s="136" t="s">
        <v>153</v>
      </c>
      <c r="B38" s="20">
        <f>'Expenditure &amp; Subsidy R-Y'!C22</f>
        <v>8419</v>
      </c>
      <c r="C38" s="25">
        <f>'Expenditure &amp; Subsidy R-Y'!H22</f>
        <v>437804</v>
      </c>
      <c r="D38" s="47">
        <f t="shared" si="0"/>
        <v>52.001900463237916</v>
      </c>
      <c r="E38" s="22">
        <f>'Voted Expenditure &amp; Subsidy R-Y'!C22</f>
        <v>449843</v>
      </c>
      <c r="F38" s="120">
        <f t="shared" si="1"/>
        <v>53.431880270816009</v>
      </c>
      <c r="G38" s="22">
        <f>'Voted Expenditure &amp; Subsidy R-Y'!H22</f>
        <v>80896</v>
      </c>
    </row>
    <row r="39" spans="1:7" ht="14.25" customHeight="1">
      <c r="A39" s="136" t="s">
        <v>160</v>
      </c>
      <c r="B39" s="20">
        <f>'Expenditure &amp; Subsidy R-Y'!C29</f>
        <v>72743</v>
      </c>
      <c r="C39" s="25">
        <f>'Expenditure &amp; Subsidy R-Y'!H29</f>
        <v>5327315.7200000007</v>
      </c>
      <c r="D39" s="47">
        <f t="shared" si="0"/>
        <v>73.234754134418438</v>
      </c>
      <c r="E39" s="22">
        <f>'Voted Expenditure &amp; Subsidy R-Y'!C29</f>
        <v>4257857</v>
      </c>
      <c r="F39" s="120">
        <f t="shared" si="1"/>
        <v>58.532876015561634</v>
      </c>
      <c r="G39" s="22">
        <f>'Voted Expenditure &amp; Subsidy R-Y'!H29</f>
        <v>262908</v>
      </c>
    </row>
    <row r="40" spans="1:7" ht="14.25" customHeight="1">
      <c r="A40" s="136" t="s">
        <v>162</v>
      </c>
      <c r="B40" s="20">
        <f>'Expenditure &amp; Subsidy R-Y'!C31</f>
        <v>7142</v>
      </c>
      <c r="C40" s="19">
        <f>'Expenditure &amp; Subsidy R-Y'!H31</f>
        <v>474014.94</v>
      </c>
      <c r="D40" s="47">
        <f t="shared" si="0"/>
        <v>66.370056006720802</v>
      </c>
      <c r="E40" s="22">
        <f>'Voted Expenditure &amp; Subsidy R-Y'!C31</f>
        <v>1071021</v>
      </c>
      <c r="F40" s="120">
        <f t="shared" si="1"/>
        <v>149.96093531223747</v>
      </c>
      <c r="G40" s="22">
        <f>'Voted Expenditure &amp; Subsidy R-Y'!H31</f>
        <v>79822</v>
      </c>
    </row>
    <row r="41" spans="1:7" ht="14.25" customHeight="1">
      <c r="A41" s="136" t="s">
        <v>237</v>
      </c>
      <c r="B41" s="20">
        <f>'Expenditure &amp; Subsidy A-G'!C54+'Expenditure &amp; Subsidy A-G'!C31+'Expenditure &amp; Subsidy G-Q'!C10+'Expenditure &amp; Subsidy G-Q'!C37+'Expenditure &amp; Subsidy G-Q'!C41</f>
        <v>42612</v>
      </c>
      <c r="C41" s="19">
        <f>SUM('Expenditure &amp; Subsidy A-G'!H54,'Expenditure &amp; Subsidy A-G'!H31,'Expenditure &amp; Subsidy G-Q'!H41+'Expenditure &amp; Subsidy G-Q'!H37+'Expenditure &amp; Subsidy G-Q'!H10)</f>
        <v>2749863.5700000003</v>
      </c>
      <c r="D41" s="47">
        <f t="shared" si="0"/>
        <v>64.532609828217417</v>
      </c>
      <c r="E41" s="22">
        <f>SUM('Voted Expenditure &amp; Subsidy A-G'!C52,'Voted Expenditure &amp; Subsidy A-G'!C29,'Voted Expenditure &amp; Subsidy G-Q'!C9,'Voted Expenditure &amp; Subsidy G-Q'!C36,'Voted Expenditure &amp; Subsidy G-Q'!C40)</f>
        <v>2767875</v>
      </c>
      <c r="F41" s="120">
        <f t="shared" si="1"/>
        <v>64.955294283300475</v>
      </c>
      <c r="G41" s="22">
        <f>SUM('Voted Expenditure &amp; Subsidy A-G'!H52,'Voted Expenditure &amp; Subsidy A-G'!H29,'Voted Expenditure &amp; Subsidy G-Q'!H9,'Voted Expenditure &amp; Subsidy G-Q'!H36,'Voted Expenditure &amp; Subsidy G-Q'!H40)</f>
        <v>429341</v>
      </c>
    </row>
    <row r="42" spans="1:7" ht="14.25" customHeight="1">
      <c r="A42" s="136" t="s">
        <v>163</v>
      </c>
      <c r="B42" s="20">
        <f>'Expenditure &amp; Subsidy R-Y'!C32</f>
        <v>79556</v>
      </c>
      <c r="C42" s="19">
        <f>'Expenditure &amp; Subsidy R-Y'!H32</f>
        <v>6005961.4400000004</v>
      </c>
      <c r="D42" s="47">
        <f t="shared" si="0"/>
        <v>75.493506963648258</v>
      </c>
      <c r="E42" s="22">
        <f>'Voted Expenditure &amp; Subsidy R-Y'!C32</f>
        <v>7211271</v>
      </c>
      <c r="F42" s="120">
        <f t="shared" si="1"/>
        <v>90.643961486248685</v>
      </c>
      <c r="G42" s="22">
        <f>'Voted Expenditure &amp; Subsidy R-Y'!H32</f>
        <v>282325</v>
      </c>
    </row>
    <row r="43" spans="1:7" ht="14.25" customHeight="1">
      <c r="A43" s="136" t="s">
        <v>164</v>
      </c>
      <c r="B43" s="20">
        <f>'Expenditure &amp; Subsidy R-Y'!C33</f>
        <v>52309</v>
      </c>
      <c r="C43" s="25">
        <f>'Expenditure &amp; Subsidy R-Y'!H33</f>
        <v>1974760.28</v>
      </c>
      <c r="D43" s="47">
        <f t="shared" si="0"/>
        <v>37.751826263166947</v>
      </c>
      <c r="E43" s="22">
        <f>'Voted Expenditure &amp; Subsidy R-Y'!C33</f>
        <v>2126637.6800000002</v>
      </c>
      <c r="F43" s="120">
        <f t="shared" si="1"/>
        <v>40.655292205930152</v>
      </c>
      <c r="G43" s="22">
        <f>'Voted Expenditure &amp; Subsidy R-Y'!H33</f>
        <v>205983</v>
      </c>
    </row>
    <row r="44" spans="1:7" ht="14.25" customHeight="1">
      <c r="A44" s="136" t="s">
        <v>192</v>
      </c>
      <c r="B44" s="20">
        <f>'Expenditure &amp; Subsidy R-Y'!C34</f>
        <v>54772</v>
      </c>
      <c r="C44" s="25">
        <f>'Expenditure &amp; Subsidy R-Y'!H34</f>
        <v>1799884.51</v>
      </c>
      <c r="D44" s="47">
        <f t="shared" si="0"/>
        <v>32.861398342218649</v>
      </c>
      <c r="E44" s="22">
        <f>'Voted Expenditure &amp; Subsidy R-Y'!C34</f>
        <v>1586038</v>
      </c>
      <c r="F44" s="120">
        <f t="shared" si="1"/>
        <v>28.957094865989923</v>
      </c>
      <c r="G44" s="22">
        <f>'Voted Expenditure &amp; Subsidy R-Y'!H34</f>
        <v>213002</v>
      </c>
    </row>
    <row r="45" spans="1:7" ht="14.25" customHeight="1">
      <c r="A45" s="136" t="s">
        <v>166</v>
      </c>
      <c r="B45" s="20">
        <f>'Expenditure &amp; Subsidy R-Y'!C35</f>
        <v>220659</v>
      </c>
      <c r="C45" s="25">
        <f>'Expenditure &amp; Subsidy R-Y'!H35</f>
        <v>13094028.359999999</v>
      </c>
      <c r="D45" s="47">
        <f t="shared" si="0"/>
        <v>59.340558780743137</v>
      </c>
      <c r="E45" s="22">
        <f>'Voted Expenditure &amp; Subsidy R-Y'!C35</f>
        <v>14006506</v>
      </c>
      <c r="F45" s="120">
        <f t="shared" si="1"/>
        <v>63.475797497496139</v>
      </c>
      <c r="G45" s="22">
        <f>'Voted Expenditure &amp; Subsidy R-Y'!H35</f>
        <v>686547</v>
      </c>
    </row>
    <row r="46" spans="1:7" ht="14.25" customHeight="1">
      <c r="A46" s="136" t="s">
        <v>167</v>
      </c>
      <c r="B46" s="20">
        <f>'Expenditure &amp; Subsidy R-Y'!C36</f>
        <v>58480</v>
      </c>
      <c r="C46" s="25">
        <f>'Expenditure &amp; Subsidy R-Y'!H36</f>
        <v>6801733.7999999998</v>
      </c>
      <c r="D46" s="47">
        <f t="shared" si="0"/>
        <v>116.30871751025991</v>
      </c>
      <c r="E46" s="22">
        <f>'Voted Expenditure &amp; Subsidy R-Y'!C36</f>
        <v>7053981</v>
      </c>
      <c r="F46" s="120">
        <f t="shared" si="1"/>
        <v>120.62211012311901</v>
      </c>
      <c r="G46" s="22">
        <f>'Voted Expenditure &amp; Subsidy R-Y'!H36</f>
        <v>222259</v>
      </c>
    </row>
    <row r="47" spans="1:7" ht="14.25" customHeight="1">
      <c r="A47" s="136" t="s">
        <v>238</v>
      </c>
      <c r="B47" s="20">
        <f>'Expenditure &amp; Subsidy R-Y'!C37</f>
        <v>17608</v>
      </c>
      <c r="C47" s="19">
        <f>'Expenditure &amp; Subsidy R-Y'!H37</f>
        <v>460633</v>
      </c>
      <c r="D47" s="47">
        <f t="shared" si="0"/>
        <v>26.160438437074056</v>
      </c>
      <c r="E47" s="22">
        <f>'Voted Expenditure &amp; Subsidy R-Y'!C37</f>
        <v>371032</v>
      </c>
      <c r="F47" s="120">
        <f t="shared" si="1"/>
        <v>21.071785552021808</v>
      </c>
      <c r="G47" s="22">
        <f>'Voted Expenditure &amp; Subsidy R-Y'!H37</f>
        <v>106395</v>
      </c>
    </row>
    <row r="48" spans="1:7" ht="9" customHeight="1">
      <c r="A48" s="136"/>
      <c r="B48" s="20"/>
      <c r="D48" s="47"/>
      <c r="E48" s="18"/>
      <c r="G48" s="20"/>
    </row>
    <row r="49" spans="1:7" ht="14.25" customHeight="1">
      <c r="A49" s="52" t="s">
        <v>11</v>
      </c>
      <c r="B49" s="139">
        <f>MEDIAN(B5:B47,'Exp &amp; Subsidy by Library A-L'!B5:B51)</f>
        <v>57117</v>
      </c>
      <c r="C49" s="77">
        <f>MEDIAN(C5:C47,'Exp &amp; Subsidy by Library A-L'!C5:C51)</f>
        <v>3135894.5750000002</v>
      </c>
      <c r="D49" s="140">
        <f>MEDIAN(D5:D47,'Exp &amp; Subsidy by Library A-L'!D5:D51)</f>
        <v>52.444272317764089</v>
      </c>
      <c r="E49" s="139">
        <f>MEDIAN(E5:E47,'Exp &amp; Subsidy by Library A-L'!E5:E51)</f>
        <v>2850018.5</v>
      </c>
      <c r="F49" s="140">
        <f>MEDIAN(F5:F47,'Exp &amp; Subsidy by Library A-L'!F5:F51)</f>
        <v>48.968141216362149</v>
      </c>
      <c r="G49" s="139">
        <f>MEDIAN(G5:G47,'Exp &amp; Subsidy by Library A-L'!G5:G51)</f>
        <v>250205.5</v>
      </c>
    </row>
    <row r="50" spans="1:7" ht="14.25" customHeight="1">
      <c r="A50" s="52" t="s">
        <v>10</v>
      </c>
      <c r="B50" s="139">
        <f>AVERAGE(B5:B47,'Exp &amp; Subsidy by Library A-L'!B5:B51)</f>
        <v>90954.35555555555</v>
      </c>
      <c r="C50" s="77">
        <f>AVERAGE(C5:C47,'Exp &amp; Subsidy by Library A-L'!C5:C51)</f>
        <v>4570621.1030000011</v>
      </c>
      <c r="D50" s="140">
        <f>AVERAGE(C51/B51)</f>
        <v>50.251811197851147</v>
      </c>
      <c r="E50" s="139">
        <f>AVERAGE(E5:E47,'Exp &amp; Subsidy by Library A-L'!E5:E51)</f>
        <v>4466244.9290000005</v>
      </c>
      <c r="F50" s="140">
        <f>AVERAGE(E51/B51)</f>
        <v>49.104244669976104</v>
      </c>
      <c r="G50" s="139">
        <f>AVERAGE(G5:G47,'Exp &amp; Subsidy by Library A-L'!G5:G51)</f>
        <v>343075.745</v>
      </c>
    </row>
    <row r="51" spans="1:7" ht="14.25" customHeight="1">
      <c r="A51" s="17" t="s">
        <v>239</v>
      </c>
      <c r="B51" s="139">
        <f>SUM(B5:B47,'Exp &amp; Subsidy by Library A-L'!B5:B51)</f>
        <v>8185892</v>
      </c>
      <c r="C51" s="77">
        <f>SUM(C5:C47,'Exp &amp; Subsidy by Library A-L'!C5:C51)</f>
        <v>411355899.2700001</v>
      </c>
      <c r="D51" s="139"/>
      <c r="E51" s="139">
        <f>SUM(E5:E47,'Exp &amp; Subsidy by Library A-L'!E5:E51)</f>
        <v>401962043.61000001</v>
      </c>
      <c r="F51" s="139"/>
      <c r="G51" s="139">
        <f>SUM(G5:G47,'Exp &amp; Subsidy by Library A-L'!G5:G51)</f>
        <v>30876817.049999997</v>
      </c>
    </row>
    <row r="52" spans="1:7" ht="6.6" customHeight="1">
      <c r="A52" s="17"/>
      <c r="B52" s="139"/>
      <c r="C52" s="77"/>
      <c r="D52" s="139"/>
      <c r="E52" s="139"/>
      <c r="F52" s="139"/>
      <c r="G52" s="139"/>
    </row>
    <row r="53" spans="1:7" ht="11.45" customHeight="1">
      <c r="A53" s="125" t="s">
        <v>240</v>
      </c>
      <c r="B53" s="57"/>
      <c r="C53" s="141"/>
      <c r="D53" s="142"/>
      <c r="E53" s="143"/>
      <c r="F53" s="142"/>
      <c r="G53" s="57"/>
    </row>
    <row r="54" spans="1:7" ht="24" customHeight="1">
      <c r="A54" s="412" t="s">
        <v>177</v>
      </c>
      <c r="B54" s="412"/>
      <c r="C54" s="412"/>
      <c r="D54" s="412"/>
      <c r="E54" s="412"/>
      <c r="F54" s="412"/>
      <c r="G54" s="412"/>
    </row>
    <row r="55" spans="1:7" ht="15" customHeight="1"/>
    <row r="56" spans="1:7" ht="14.25" customHeight="1">
      <c r="A56" s="136"/>
      <c r="B56" s="20"/>
      <c r="C56" s="25"/>
      <c r="D56" s="47"/>
      <c r="E56" s="18"/>
      <c r="G56" s="18"/>
    </row>
    <row r="57" spans="1:7" ht="14.25" customHeight="1">
      <c r="A57" s="143"/>
      <c r="C57" s="25"/>
      <c r="D57" s="47"/>
      <c r="E57" s="18"/>
      <c r="G57" s="18"/>
    </row>
    <row r="58" spans="1:7" ht="14.25" customHeight="1">
      <c r="A58" s="29"/>
      <c r="C58" s="25"/>
      <c r="D58" s="47"/>
      <c r="E58" s="18"/>
      <c r="G58" s="18"/>
    </row>
    <row r="59" spans="1:7" ht="14.25" customHeight="1">
      <c r="A59" s="52"/>
      <c r="B59" s="144"/>
      <c r="C59" s="145"/>
      <c r="D59" s="77"/>
      <c r="E59" s="144"/>
      <c r="F59" s="77"/>
      <c r="G59" s="144"/>
    </row>
    <row r="60" spans="1:7" ht="14.25" customHeight="1">
      <c r="A60" s="52"/>
      <c r="B60" s="144"/>
      <c r="C60" s="145"/>
      <c r="D60" s="77"/>
      <c r="E60" s="144"/>
      <c r="F60" s="77"/>
      <c r="G60" s="144"/>
    </row>
    <row r="61" spans="1:7" ht="14.25" customHeight="1">
      <c r="A61" s="17"/>
      <c r="B61" s="144"/>
      <c r="C61" s="145"/>
      <c r="D61" s="144"/>
      <c r="E61" s="144"/>
      <c r="F61" s="144"/>
      <c r="G61" s="144"/>
    </row>
    <row r="62" spans="1:7" ht="14.25" customHeight="1">
      <c r="A62" t="s">
        <v>241</v>
      </c>
    </row>
  </sheetData>
  <mergeCells count="1">
    <mergeCell ref="A54:G54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01E6-3289-44B1-B9E1-BFC37027E846}">
  <dimension ref="A1:V103"/>
  <sheetViews>
    <sheetView zoomScaleNormal="100" workbookViewId="0">
      <pane ySplit="3" topLeftCell="A79" activePane="bottomLeft" state="frozen"/>
      <selection pane="bottomLeft" activeCell="E110" sqref="E110"/>
      <selection activeCell="D58" sqref="D58"/>
    </sheetView>
  </sheetViews>
  <sheetFormatPr defaultColWidth="8.85546875" defaultRowHeight="14.25" customHeight="1"/>
  <cols>
    <col min="1" max="1" width="16.85546875" customWidth="1"/>
    <col min="2" max="2" width="12" bestFit="1" customWidth="1"/>
    <col min="3" max="3" width="1.5703125" customWidth="1"/>
    <col min="4" max="4" width="13" customWidth="1"/>
    <col min="5" max="5" width="11.140625" bestFit="1" customWidth="1"/>
    <col min="6" max="6" width="9.5703125" customWidth="1"/>
    <col min="7" max="7" width="11.140625" bestFit="1" customWidth="1"/>
    <col min="8" max="8" width="14.85546875" customWidth="1"/>
    <col min="9" max="9" width="12" bestFit="1" customWidth="1"/>
    <col min="10" max="10" width="14" bestFit="1" customWidth="1"/>
    <col min="11" max="11" width="10.140625" customWidth="1"/>
    <col min="12" max="12" width="28.85546875" hidden="1" customWidth="1"/>
    <col min="13" max="13" width="12.42578125" hidden="1" customWidth="1"/>
    <col min="14" max="14" width="16" hidden="1" customWidth="1"/>
    <col min="15" max="15" width="15.7109375" hidden="1" customWidth="1"/>
    <col min="16" max="16" width="13.85546875" hidden="1" customWidth="1"/>
    <col min="17" max="17" width="19.42578125" hidden="1" customWidth="1"/>
    <col min="18" max="18" width="27.85546875" style="146" hidden="1" customWidth="1"/>
    <col min="19" max="19" width="11.7109375" style="147" hidden="1" customWidth="1"/>
    <col min="21" max="22" width="12.85546875" bestFit="1" customWidth="1"/>
  </cols>
  <sheetData>
    <row r="1" spans="1:22" ht="16.5" customHeight="1">
      <c r="A1" s="1" t="s">
        <v>242</v>
      </c>
    </row>
    <row r="2" spans="1:22" ht="9" customHeight="1"/>
    <row r="3" spans="1:22" ht="72.75" customHeight="1">
      <c r="B3" s="42" t="s">
        <v>243</v>
      </c>
      <c r="C3" s="42"/>
      <c r="D3" s="42" t="s">
        <v>244</v>
      </c>
      <c r="E3" s="42" t="s">
        <v>245</v>
      </c>
      <c r="F3" s="42" t="s">
        <v>246</v>
      </c>
      <c r="G3" s="42" t="s">
        <v>247</v>
      </c>
      <c r="H3" s="42" t="s">
        <v>248</v>
      </c>
      <c r="I3" s="42" t="s">
        <v>194</v>
      </c>
      <c r="L3" s="26"/>
      <c r="M3" s="42" t="s">
        <v>243</v>
      </c>
      <c r="N3" s="42" t="s">
        <v>244</v>
      </c>
      <c r="O3" s="42" t="s">
        <v>245</v>
      </c>
      <c r="P3" s="42" t="s">
        <v>246</v>
      </c>
      <c r="Q3" s="42" t="s">
        <v>247</v>
      </c>
      <c r="R3" s="42" t="s">
        <v>248</v>
      </c>
      <c r="S3" s="42" t="s">
        <v>194</v>
      </c>
      <c r="V3" s="42"/>
    </row>
    <row r="4" spans="1:22" ht="13.5" customHeight="1">
      <c r="A4" s="26" t="s">
        <v>24</v>
      </c>
      <c r="B4" s="133">
        <v>135226</v>
      </c>
      <c r="C4" s="133"/>
      <c r="D4" s="133">
        <v>88000</v>
      </c>
      <c r="E4" s="133">
        <v>22500</v>
      </c>
      <c r="F4" s="133"/>
      <c r="G4" s="133">
        <v>24722</v>
      </c>
      <c r="H4" s="133">
        <v>78366</v>
      </c>
      <c r="I4" s="148">
        <f t="shared" ref="I4:I50" si="0">SUM(B4:H4)</f>
        <v>348814</v>
      </c>
      <c r="J4" s="149"/>
      <c r="K4" s="150"/>
      <c r="L4" s="151" t="s">
        <v>249</v>
      </c>
      <c r="M4" s="152">
        <v>43033.58</v>
      </c>
      <c r="N4" s="152"/>
      <c r="O4" s="152"/>
      <c r="P4" s="152"/>
      <c r="Q4" s="153"/>
      <c r="R4" s="152">
        <v>9177.0499999999993</v>
      </c>
      <c r="S4" s="107"/>
      <c r="U4" s="154"/>
      <c r="V4" s="155"/>
    </row>
    <row r="5" spans="1:22" ht="13.5" customHeight="1">
      <c r="A5" s="26" t="s">
        <v>185</v>
      </c>
      <c r="B5" s="133">
        <v>73930.11</v>
      </c>
      <c r="C5" s="133"/>
      <c r="D5" s="133">
        <v>19935.21</v>
      </c>
      <c r="E5" s="133">
        <v>10560.18</v>
      </c>
      <c r="F5" s="133"/>
      <c r="G5" s="133"/>
      <c r="H5" s="133"/>
      <c r="I5" s="148">
        <f t="shared" si="0"/>
        <v>104425.5</v>
      </c>
      <c r="J5" s="149"/>
      <c r="K5" s="150"/>
      <c r="L5" s="156" t="s">
        <v>250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0</v>
      </c>
      <c r="S5" s="107"/>
    </row>
    <row r="6" spans="1:22" ht="13.5" customHeight="1">
      <c r="A6" s="26" t="s">
        <v>29</v>
      </c>
      <c r="B6" s="133">
        <v>14587.25</v>
      </c>
      <c r="C6" s="133"/>
      <c r="D6" s="133"/>
      <c r="E6" s="133">
        <v>1900.36</v>
      </c>
      <c r="F6" s="133"/>
      <c r="G6" s="133"/>
      <c r="H6" s="133"/>
      <c r="I6" s="148">
        <f t="shared" si="0"/>
        <v>16487.61</v>
      </c>
      <c r="J6" s="149"/>
      <c r="K6" s="150"/>
      <c r="L6" s="156" t="s">
        <v>251</v>
      </c>
      <c r="M6" s="100">
        <v>0</v>
      </c>
      <c r="N6" s="100">
        <v>0</v>
      </c>
      <c r="O6" s="100">
        <v>0</v>
      </c>
      <c r="P6" s="100">
        <v>0</v>
      </c>
      <c r="Q6" s="157">
        <v>894.68</v>
      </c>
      <c r="R6" s="100">
        <v>0</v>
      </c>
      <c r="S6" s="107"/>
    </row>
    <row r="7" spans="1:22" ht="13.5" customHeight="1">
      <c r="A7" s="26" t="s">
        <v>214</v>
      </c>
      <c r="B7" s="133">
        <v>162733.16</v>
      </c>
      <c r="C7" s="133"/>
      <c r="D7" s="133"/>
      <c r="E7" s="133">
        <v>23596.45</v>
      </c>
      <c r="F7" s="133"/>
      <c r="G7" s="133"/>
      <c r="H7" s="133">
        <v>139241.76</v>
      </c>
      <c r="I7" s="148">
        <f t="shared" si="0"/>
        <v>325571.37</v>
      </c>
      <c r="J7" s="149"/>
      <c r="K7" s="150"/>
      <c r="L7" s="156" t="s">
        <v>252</v>
      </c>
      <c r="M7" s="100">
        <v>0</v>
      </c>
      <c r="N7" s="100">
        <v>0</v>
      </c>
      <c r="O7" s="100">
        <v>1902</v>
      </c>
      <c r="P7" s="100"/>
      <c r="Q7" s="100"/>
      <c r="R7" s="100"/>
      <c r="S7" s="107"/>
    </row>
    <row r="8" spans="1:22" ht="13.5" customHeight="1">
      <c r="A8" s="26" t="s">
        <v>32</v>
      </c>
      <c r="B8" s="133">
        <v>329741.11</v>
      </c>
      <c r="C8" s="133"/>
      <c r="D8" s="133">
        <v>198.2</v>
      </c>
      <c r="E8" s="133"/>
      <c r="F8" s="133"/>
      <c r="G8" s="133">
        <v>121666.52</v>
      </c>
      <c r="H8" s="133"/>
      <c r="I8" s="157">
        <f t="shared" si="0"/>
        <v>451605.83</v>
      </c>
      <c r="J8" s="149"/>
      <c r="K8" s="150"/>
      <c r="L8" s="151" t="s">
        <v>194</v>
      </c>
      <c r="M8" s="158">
        <f t="shared" ref="M8:R8" si="1">SUM(M4:M7)</f>
        <v>43033.58</v>
      </c>
      <c r="N8" s="158">
        <f t="shared" si="1"/>
        <v>0</v>
      </c>
      <c r="O8" s="158">
        <f t="shared" si="1"/>
        <v>1902</v>
      </c>
      <c r="P8" s="158">
        <f t="shared" si="1"/>
        <v>0</v>
      </c>
      <c r="Q8" s="158">
        <f t="shared" si="1"/>
        <v>894.68</v>
      </c>
      <c r="R8" s="100">
        <f t="shared" si="1"/>
        <v>9177.0499999999993</v>
      </c>
      <c r="S8" s="159">
        <f>SUM(M8:R8)</f>
        <v>55007.31</v>
      </c>
    </row>
    <row r="9" spans="1:22" ht="13.5" customHeight="1">
      <c r="A9" s="26" t="s">
        <v>33</v>
      </c>
      <c r="B9" s="133">
        <v>48788.83</v>
      </c>
      <c r="C9" s="133"/>
      <c r="D9" s="133">
        <v>37371.480000000003</v>
      </c>
      <c r="E9" s="133">
        <v>3848.79</v>
      </c>
      <c r="F9" s="133"/>
      <c r="G9" s="133"/>
      <c r="H9" s="133">
        <v>17946.45</v>
      </c>
      <c r="I9" s="157">
        <f t="shared" si="0"/>
        <v>107955.54999999999</v>
      </c>
      <c r="J9" s="149"/>
      <c r="K9" s="150"/>
      <c r="L9" s="26"/>
      <c r="M9" s="42"/>
      <c r="N9" s="42"/>
      <c r="O9" s="42"/>
      <c r="P9" s="42"/>
      <c r="Q9" s="42"/>
      <c r="R9" s="42"/>
      <c r="S9" s="42"/>
    </row>
    <row r="10" spans="1:22" ht="13.5" customHeight="1">
      <c r="A10" s="26" t="s">
        <v>37</v>
      </c>
      <c r="B10" s="133">
        <v>26978.46</v>
      </c>
      <c r="C10" s="133"/>
      <c r="D10" s="133">
        <v>10430.879999999999</v>
      </c>
      <c r="E10" s="133">
        <v>5858.79</v>
      </c>
      <c r="F10" s="133"/>
      <c r="G10" s="133"/>
      <c r="H10" s="133"/>
      <c r="I10" s="157">
        <f t="shared" si="0"/>
        <v>43268.13</v>
      </c>
      <c r="J10" s="149"/>
      <c r="K10" s="150"/>
      <c r="L10" s="160"/>
      <c r="M10" s="158"/>
      <c r="N10" s="158"/>
      <c r="O10" s="158"/>
      <c r="P10" s="158"/>
      <c r="Q10" s="158"/>
      <c r="R10" s="158"/>
      <c r="S10" s="161"/>
    </row>
    <row r="11" spans="1:22" ht="13.5" customHeight="1">
      <c r="A11" s="26" t="s">
        <v>215</v>
      </c>
      <c r="B11" s="133">
        <f>M8</f>
        <v>43033.58</v>
      </c>
      <c r="C11" s="133"/>
      <c r="D11" s="133"/>
      <c r="E11" s="133">
        <f t="shared" ref="E11:H11" si="2">O8</f>
        <v>1902</v>
      </c>
      <c r="F11" s="133"/>
      <c r="G11" s="133">
        <f t="shared" si="2"/>
        <v>894.68</v>
      </c>
      <c r="H11" s="133">
        <f t="shared" si="2"/>
        <v>9177.0499999999993</v>
      </c>
      <c r="I11" s="157">
        <f t="shared" si="0"/>
        <v>55007.31</v>
      </c>
      <c r="J11" s="149"/>
      <c r="K11" s="150"/>
      <c r="L11" s="151" t="s">
        <v>253</v>
      </c>
      <c r="M11" s="152">
        <v>224485</v>
      </c>
      <c r="N11" s="152">
        <v>114937</v>
      </c>
      <c r="O11" s="152">
        <v>19475</v>
      </c>
      <c r="P11" s="152">
        <v>175</v>
      </c>
      <c r="Q11" s="162">
        <v>9728</v>
      </c>
      <c r="R11" s="152">
        <v>33114</v>
      </c>
    </row>
    <row r="12" spans="1:22" ht="13.5" customHeight="1">
      <c r="A12" s="26" t="s">
        <v>216</v>
      </c>
      <c r="B12" s="133">
        <v>545164</v>
      </c>
      <c r="C12" s="133"/>
      <c r="D12" s="133">
        <v>252270</v>
      </c>
      <c r="E12" s="133">
        <v>95691</v>
      </c>
      <c r="F12" s="133">
        <v>65003</v>
      </c>
      <c r="G12" s="133"/>
      <c r="H12" s="133"/>
      <c r="I12" s="157">
        <f t="shared" si="0"/>
        <v>958128</v>
      </c>
      <c r="J12" s="149"/>
      <c r="K12" s="150"/>
      <c r="L12" s="156" t="s">
        <v>254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</row>
    <row r="13" spans="1:22" ht="13.5" customHeight="1">
      <c r="A13" s="26" t="s">
        <v>217</v>
      </c>
      <c r="B13" s="133">
        <v>133345.62</v>
      </c>
      <c r="C13" s="133"/>
      <c r="D13" s="133">
        <v>28391.8</v>
      </c>
      <c r="E13" s="133">
        <v>40189.46</v>
      </c>
      <c r="F13" s="133"/>
      <c r="G13" s="133">
        <v>34904.410000000003</v>
      </c>
      <c r="H13" s="133">
        <v>54354.43</v>
      </c>
      <c r="I13" s="157">
        <f t="shared" si="0"/>
        <v>291185.71999999997</v>
      </c>
      <c r="J13" s="149"/>
      <c r="K13" s="150"/>
      <c r="L13" s="26" t="s">
        <v>255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</row>
    <row r="14" spans="1:22" ht="13.5" customHeight="1">
      <c r="A14" s="26" t="s">
        <v>44</v>
      </c>
      <c r="B14" s="133">
        <v>27603.66</v>
      </c>
      <c r="C14" s="133"/>
      <c r="D14" s="133"/>
      <c r="E14" s="133">
        <v>3247.41</v>
      </c>
      <c r="F14" s="133"/>
      <c r="G14" s="133"/>
      <c r="H14" s="133">
        <v>5888.95</v>
      </c>
      <c r="I14" s="157">
        <f t="shared" si="0"/>
        <v>36740.019999999997</v>
      </c>
      <c r="J14" s="149"/>
      <c r="K14" s="150"/>
      <c r="L14" s="156" t="s">
        <v>256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</row>
    <row r="15" spans="1:22" ht="13.5" customHeight="1">
      <c r="A15" s="26" t="s">
        <v>218</v>
      </c>
      <c r="B15" s="133">
        <v>14366.15</v>
      </c>
      <c r="C15" s="133"/>
      <c r="D15" s="133"/>
      <c r="E15" s="133">
        <v>3202.25</v>
      </c>
      <c r="F15" s="133">
        <v>5636.83</v>
      </c>
      <c r="G15" s="133"/>
      <c r="H15" s="133"/>
      <c r="I15" s="157">
        <f t="shared" si="0"/>
        <v>23205.230000000003</v>
      </c>
      <c r="J15" s="149"/>
      <c r="K15" s="150"/>
      <c r="L15" s="156" t="s">
        <v>257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</row>
    <row r="16" spans="1:22" ht="13.5" customHeight="1">
      <c r="A16" s="26" t="s">
        <v>49</v>
      </c>
      <c r="B16" s="133">
        <v>100440</v>
      </c>
      <c r="C16" s="133"/>
      <c r="D16" s="133">
        <v>31747.97</v>
      </c>
      <c r="E16" s="133">
        <v>18072.990000000002</v>
      </c>
      <c r="F16" s="133"/>
      <c r="G16" s="133"/>
      <c r="H16" s="133">
        <v>53761.26</v>
      </c>
      <c r="I16" s="157">
        <f t="shared" si="0"/>
        <v>204022.22</v>
      </c>
      <c r="J16" s="149"/>
      <c r="K16" s="150"/>
      <c r="L16" s="156" t="s">
        <v>258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U16" s="154"/>
    </row>
    <row r="17" spans="1:19" ht="13.5" customHeight="1">
      <c r="A17" s="26" t="s">
        <v>52</v>
      </c>
      <c r="B17" s="133">
        <v>220090</v>
      </c>
      <c r="C17" s="133"/>
      <c r="D17" s="133">
        <v>54227</v>
      </c>
      <c r="E17" s="133">
        <v>40183</v>
      </c>
      <c r="F17" s="133">
        <v>5357</v>
      </c>
      <c r="G17" s="133">
        <v>80</v>
      </c>
      <c r="H17" s="133"/>
      <c r="I17" s="157">
        <f t="shared" si="0"/>
        <v>319937</v>
      </c>
      <c r="J17" s="149"/>
      <c r="K17" s="150"/>
      <c r="L17" s="156" t="s">
        <v>259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</row>
    <row r="18" spans="1:19" ht="13.5" customHeight="1">
      <c r="A18" s="26" t="s">
        <v>219</v>
      </c>
      <c r="B18" s="133">
        <v>295115.05</v>
      </c>
      <c r="C18" s="133"/>
      <c r="D18" s="133">
        <v>50230.720000000001</v>
      </c>
      <c r="E18" s="133"/>
      <c r="F18" s="133">
        <v>44635.91</v>
      </c>
      <c r="G18" s="133"/>
      <c r="H18" s="133">
        <v>139896.6</v>
      </c>
      <c r="I18" s="157">
        <f t="shared" si="0"/>
        <v>529878.28</v>
      </c>
      <c r="J18" s="149"/>
      <c r="K18" s="150"/>
      <c r="L18" s="160" t="s">
        <v>194</v>
      </c>
      <c r="M18" s="158">
        <f t="shared" ref="M18:R18" si="3">SUM(M11:M17)</f>
        <v>224485</v>
      </c>
      <c r="N18" s="158">
        <f t="shared" si="3"/>
        <v>114937</v>
      </c>
      <c r="O18" s="158">
        <f t="shared" si="3"/>
        <v>19475</v>
      </c>
      <c r="P18" s="158">
        <f t="shared" si="3"/>
        <v>175</v>
      </c>
      <c r="Q18" s="158">
        <f t="shared" si="3"/>
        <v>9728</v>
      </c>
      <c r="R18" s="158">
        <f t="shared" si="3"/>
        <v>33114</v>
      </c>
      <c r="S18" s="161">
        <f>SUM(M18:R18)</f>
        <v>401914</v>
      </c>
    </row>
    <row r="19" spans="1:19" ht="13.5" customHeight="1">
      <c r="A19" s="26" t="s">
        <v>56</v>
      </c>
      <c r="B19" s="133">
        <v>424446.77</v>
      </c>
      <c r="C19" s="133"/>
      <c r="D19" s="133">
        <v>38186.32</v>
      </c>
      <c r="E19" s="133">
        <v>17465.150000000001</v>
      </c>
      <c r="F19" s="133"/>
      <c r="G19" s="133">
        <v>67649.929999999993</v>
      </c>
      <c r="H19" s="133">
        <v>41186.53</v>
      </c>
      <c r="I19" s="157">
        <f t="shared" si="0"/>
        <v>588934.70000000007</v>
      </c>
      <c r="J19" s="149"/>
      <c r="K19" s="150"/>
      <c r="L19" s="163"/>
      <c r="M19" s="100"/>
      <c r="N19" s="100"/>
      <c r="O19" s="100"/>
      <c r="P19" s="100"/>
      <c r="Q19" s="164"/>
      <c r="R19" s="165"/>
    </row>
    <row r="20" spans="1:19" ht="13.5" customHeight="1">
      <c r="A20" s="26" t="s">
        <v>220</v>
      </c>
      <c r="B20" s="133">
        <v>661116</v>
      </c>
      <c r="C20" s="133"/>
      <c r="D20" s="133">
        <v>414895</v>
      </c>
      <c r="E20" s="133">
        <v>107487</v>
      </c>
      <c r="F20" s="133"/>
      <c r="G20" s="133">
        <v>108341</v>
      </c>
      <c r="H20" s="166"/>
      <c r="I20" s="157">
        <f t="shared" si="0"/>
        <v>1291839</v>
      </c>
      <c r="J20" s="149"/>
      <c r="K20" s="150"/>
      <c r="L20" s="151" t="s">
        <v>260</v>
      </c>
      <c r="M20" s="152">
        <v>114676.64</v>
      </c>
      <c r="N20" s="152"/>
      <c r="O20" s="152">
        <v>15690.47</v>
      </c>
      <c r="P20" s="152"/>
      <c r="Q20" s="162"/>
      <c r="R20" s="167">
        <v>116032.27</v>
      </c>
    </row>
    <row r="21" spans="1:19" ht="13.5" customHeight="1">
      <c r="A21" s="26" t="s">
        <v>59</v>
      </c>
      <c r="B21" s="133">
        <v>740012.61</v>
      </c>
      <c r="C21" s="133"/>
      <c r="D21" s="133"/>
      <c r="E21" s="133">
        <v>54982.400000000001</v>
      </c>
      <c r="F21" s="133"/>
      <c r="G21" s="133"/>
      <c r="H21" s="133">
        <v>414537</v>
      </c>
      <c r="I21" s="157">
        <f t="shared" si="0"/>
        <v>1209532.01</v>
      </c>
      <c r="J21" s="149"/>
      <c r="K21" s="150"/>
      <c r="L21" s="156" t="s">
        <v>261</v>
      </c>
      <c r="M21" s="100">
        <v>65691.8</v>
      </c>
      <c r="N21" s="100"/>
      <c r="O21" s="100">
        <v>4887.92</v>
      </c>
      <c r="P21" s="100">
        <v>220</v>
      </c>
      <c r="Q21" s="100"/>
      <c r="R21" s="100"/>
    </row>
    <row r="22" spans="1:19" ht="13.5" customHeight="1">
      <c r="A22" s="26" t="s">
        <v>221</v>
      </c>
      <c r="B22" s="133">
        <f>M18</f>
        <v>224485</v>
      </c>
      <c r="C22" s="133"/>
      <c r="D22" s="133">
        <f t="shared" ref="D22:H22" si="4">N18</f>
        <v>114937</v>
      </c>
      <c r="E22" s="133">
        <f t="shared" si="4"/>
        <v>19475</v>
      </c>
      <c r="F22" s="133">
        <f t="shared" si="4"/>
        <v>175</v>
      </c>
      <c r="G22" s="133">
        <f t="shared" si="4"/>
        <v>9728</v>
      </c>
      <c r="H22" s="133">
        <f t="shared" si="4"/>
        <v>33114</v>
      </c>
      <c r="I22" s="157">
        <f t="shared" si="0"/>
        <v>401914</v>
      </c>
      <c r="J22" s="149"/>
      <c r="K22" s="150"/>
      <c r="L22" s="156" t="s">
        <v>262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</row>
    <row r="23" spans="1:19" ht="13.5" customHeight="1">
      <c r="A23" s="26" t="s">
        <v>222</v>
      </c>
      <c r="B23" s="133">
        <f>M26</f>
        <v>180368.44</v>
      </c>
      <c r="C23" s="133"/>
      <c r="D23" s="133"/>
      <c r="E23" s="133">
        <f t="shared" ref="E23:H23" si="5">O26</f>
        <v>23129.879999999997</v>
      </c>
      <c r="F23" s="133">
        <f t="shared" si="5"/>
        <v>220</v>
      </c>
      <c r="G23" s="133"/>
      <c r="H23" s="133">
        <f t="shared" si="5"/>
        <v>116032.27</v>
      </c>
      <c r="I23" s="157">
        <f t="shared" si="0"/>
        <v>319750.59000000003</v>
      </c>
      <c r="J23" s="149"/>
      <c r="K23" s="150"/>
      <c r="L23" s="156" t="s">
        <v>263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</row>
    <row r="24" spans="1:19" ht="13.5" customHeight="1">
      <c r="A24" s="26" t="s">
        <v>223</v>
      </c>
      <c r="B24" s="100">
        <v>133515.93</v>
      </c>
      <c r="C24" s="100"/>
      <c r="D24" s="133">
        <v>44451.09</v>
      </c>
      <c r="E24" s="133">
        <v>9734.6299999999992</v>
      </c>
      <c r="F24" s="133"/>
      <c r="G24" s="133">
        <v>11865.16</v>
      </c>
      <c r="H24" s="133"/>
      <c r="I24" s="157">
        <f t="shared" si="0"/>
        <v>199566.81</v>
      </c>
      <c r="J24" s="149"/>
      <c r="K24" s="150"/>
      <c r="L24" s="156" t="s">
        <v>264</v>
      </c>
      <c r="M24" s="100">
        <v>0</v>
      </c>
      <c r="N24" s="100">
        <v>0</v>
      </c>
      <c r="O24" s="100">
        <v>2551.4899999999998</v>
      </c>
      <c r="P24" s="100">
        <v>0</v>
      </c>
      <c r="Q24" s="100">
        <v>0</v>
      </c>
      <c r="R24" s="100">
        <v>0</v>
      </c>
    </row>
    <row r="25" spans="1:19" ht="13.5" customHeight="1">
      <c r="A25" s="26" t="s">
        <v>224</v>
      </c>
      <c r="B25" s="133">
        <f>M31</f>
        <v>220409.51</v>
      </c>
      <c r="C25" s="133"/>
      <c r="D25" s="133">
        <f t="shared" ref="D25:H25" si="6">N31</f>
        <v>73393.73</v>
      </c>
      <c r="E25" s="133">
        <f t="shared" si="6"/>
        <v>18565.38</v>
      </c>
      <c r="G25" s="133">
        <f t="shared" si="6"/>
        <v>64117.36</v>
      </c>
      <c r="H25" s="133">
        <f t="shared" si="6"/>
        <v>54050.46</v>
      </c>
      <c r="I25" s="157">
        <f t="shared" si="0"/>
        <v>430536.44</v>
      </c>
      <c r="J25" s="149"/>
      <c r="K25" s="150"/>
      <c r="L25" s="156" t="s">
        <v>265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</row>
    <row r="26" spans="1:19" ht="13.5" customHeight="1">
      <c r="A26" s="26" t="s">
        <v>63</v>
      </c>
      <c r="B26" s="133">
        <v>39192.629999999997</v>
      </c>
      <c r="C26" s="133"/>
      <c r="D26" s="133"/>
      <c r="E26" s="133">
        <v>3272.4</v>
      </c>
      <c r="F26" s="133"/>
      <c r="G26" s="133"/>
      <c r="H26" s="133"/>
      <c r="I26" s="157">
        <f t="shared" si="0"/>
        <v>42465.03</v>
      </c>
      <c r="J26" s="149"/>
      <c r="K26" s="150"/>
      <c r="L26" s="160" t="s">
        <v>194</v>
      </c>
      <c r="M26" s="158">
        <f t="shared" ref="M26:R26" si="7">SUM(M20:M25)</f>
        <v>180368.44</v>
      </c>
      <c r="N26" s="158">
        <f t="shared" si="7"/>
        <v>0</v>
      </c>
      <c r="O26" s="158">
        <f t="shared" si="7"/>
        <v>23129.879999999997</v>
      </c>
      <c r="P26" s="158">
        <f t="shared" si="7"/>
        <v>220</v>
      </c>
      <c r="Q26" s="158">
        <f t="shared" si="7"/>
        <v>0</v>
      </c>
      <c r="R26" s="158">
        <f t="shared" si="7"/>
        <v>116032.27</v>
      </c>
      <c r="S26" s="161">
        <f>SUM(M26:R26)</f>
        <v>319750.59000000003</v>
      </c>
    </row>
    <row r="27" spans="1:19" ht="13.5" customHeight="1">
      <c r="A27" s="26" t="s">
        <v>65</v>
      </c>
      <c r="B27" s="133">
        <v>234621.42</v>
      </c>
      <c r="C27" s="133"/>
      <c r="D27" s="133">
        <v>88257.11</v>
      </c>
      <c r="E27" s="133">
        <v>71187.19</v>
      </c>
      <c r="F27" s="133">
        <v>31412.74</v>
      </c>
      <c r="G27" s="133">
        <v>77964.789999999994</v>
      </c>
      <c r="H27" s="133">
        <v>38760.25</v>
      </c>
      <c r="I27" s="157">
        <f t="shared" si="0"/>
        <v>542203.5</v>
      </c>
      <c r="J27" s="149"/>
      <c r="K27" s="150"/>
      <c r="L27" s="163"/>
      <c r="M27" s="100"/>
      <c r="N27" s="100"/>
      <c r="O27" s="100"/>
      <c r="P27" s="100"/>
      <c r="Q27" s="164"/>
      <c r="R27" s="165"/>
    </row>
    <row r="28" spans="1:19" ht="13.5" customHeight="1">
      <c r="A28" s="26" t="s">
        <v>70</v>
      </c>
      <c r="B28" s="133">
        <v>530942</v>
      </c>
      <c r="C28" s="133"/>
      <c r="D28" s="133"/>
      <c r="E28" s="133">
        <v>41704.97</v>
      </c>
      <c r="F28" s="133"/>
      <c r="G28" s="133"/>
      <c r="H28" s="133"/>
      <c r="I28" s="157">
        <f t="shared" si="0"/>
        <v>572646.97</v>
      </c>
      <c r="J28" s="149"/>
      <c r="K28" s="150"/>
      <c r="L28" s="151" t="s">
        <v>266</v>
      </c>
      <c r="M28" s="152">
        <v>220409.51</v>
      </c>
      <c r="N28" s="152">
        <v>73393.73</v>
      </c>
      <c r="O28" s="152">
        <v>12280.98</v>
      </c>
      <c r="P28" s="152"/>
      <c r="Q28" s="162">
        <v>58954.2</v>
      </c>
      <c r="R28" s="152">
        <v>54050.46</v>
      </c>
    </row>
    <row r="29" spans="1:19" ht="13.5" customHeight="1">
      <c r="A29" s="26" t="s">
        <v>74</v>
      </c>
      <c r="B29" s="133">
        <v>32694.77</v>
      </c>
      <c r="C29" s="133"/>
      <c r="D29" s="133">
        <v>5987.42</v>
      </c>
      <c r="E29" s="133">
        <v>9157.16</v>
      </c>
      <c r="F29" s="133"/>
      <c r="G29" s="133"/>
      <c r="H29" s="133">
        <v>4735.49</v>
      </c>
      <c r="I29" s="157">
        <f t="shared" si="0"/>
        <v>52574.840000000004</v>
      </c>
      <c r="J29" s="149"/>
      <c r="K29" s="150"/>
      <c r="L29" s="156" t="s">
        <v>267</v>
      </c>
      <c r="M29" s="100">
        <v>0</v>
      </c>
      <c r="N29" s="100">
        <v>0</v>
      </c>
      <c r="O29" s="100">
        <v>4437.49</v>
      </c>
      <c r="P29" s="100"/>
      <c r="Q29" s="168">
        <v>5163.16</v>
      </c>
      <c r="R29" s="100"/>
    </row>
    <row r="30" spans="1:19" ht="13.5" customHeight="1">
      <c r="A30" s="26" t="s">
        <v>75</v>
      </c>
      <c r="B30" s="133">
        <v>190456.69</v>
      </c>
      <c r="C30" s="133"/>
      <c r="D30" s="133">
        <v>35171.25</v>
      </c>
      <c r="E30" s="133">
        <v>10955.97</v>
      </c>
      <c r="F30" s="133"/>
      <c r="G30" s="133"/>
      <c r="H30" s="133">
        <v>18711.48</v>
      </c>
      <c r="I30" s="157">
        <f t="shared" si="0"/>
        <v>255295.39</v>
      </c>
      <c r="J30" s="149"/>
      <c r="K30" s="150"/>
      <c r="L30" s="156" t="s">
        <v>268</v>
      </c>
      <c r="M30" s="100">
        <v>0</v>
      </c>
      <c r="N30" s="100">
        <v>0</v>
      </c>
      <c r="O30" s="100">
        <v>1846.91</v>
      </c>
      <c r="P30" s="100">
        <v>0</v>
      </c>
      <c r="Q30" s="100">
        <v>0</v>
      </c>
      <c r="R30" s="100">
        <v>0</v>
      </c>
    </row>
    <row r="31" spans="1:19" ht="13.5" customHeight="1">
      <c r="A31" s="26" t="s">
        <v>76</v>
      </c>
      <c r="B31" s="133">
        <v>232220.89</v>
      </c>
      <c r="C31" s="133"/>
      <c r="D31" s="133">
        <v>94124.93</v>
      </c>
      <c r="E31" s="133">
        <v>108535.25</v>
      </c>
      <c r="F31" s="133"/>
      <c r="G31" s="133">
        <v>126973.42</v>
      </c>
      <c r="H31" s="133">
        <v>175441.61</v>
      </c>
      <c r="I31" s="157">
        <f t="shared" si="0"/>
        <v>737296.1</v>
      </c>
      <c r="J31" s="149"/>
      <c r="K31" s="150"/>
      <c r="L31" s="160" t="s">
        <v>194</v>
      </c>
      <c r="M31" s="158">
        <f t="shared" ref="M31:R31" si="8">SUM(M28:M30)</f>
        <v>220409.51</v>
      </c>
      <c r="N31" s="158">
        <f t="shared" si="8"/>
        <v>73393.73</v>
      </c>
      <c r="O31" s="158">
        <f t="shared" si="8"/>
        <v>18565.38</v>
      </c>
      <c r="P31" s="158">
        <f t="shared" si="8"/>
        <v>0</v>
      </c>
      <c r="Q31" s="158">
        <f t="shared" si="8"/>
        <v>64117.36</v>
      </c>
      <c r="R31" s="158">
        <f t="shared" si="8"/>
        <v>54050.46</v>
      </c>
      <c r="S31" s="161">
        <f>SUM(M31:R31)</f>
        <v>430536.44</v>
      </c>
    </row>
    <row r="32" spans="1:19" ht="13.5" customHeight="1">
      <c r="A32" s="26" t="s">
        <v>79</v>
      </c>
      <c r="B32" s="133">
        <v>246133</v>
      </c>
      <c r="C32" s="133"/>
      <c r="D32" s="133">
        <v>126054</v>
      </c>
      <c r="E32" s="133">
        <v>128236</v>
      </c>
      <c r="F32" s="133"/>
      <c r="G32" s="133"/>
      <c r="H32" s="166">
        <v>88855</v>
      </c>
      <c r="I32" s="157">
        <f t="shared" si="0"/>
        <v>589278</v>
      </c>
      <c r="J32" s="149"/>
      <c r="K32" s="150"/>
      <c r="L32" s="163"/>
      <c r="M32" s="100"/>
      <c r="N32" s="100"/>
      <c r="O32" s="100"/>
      <c r="P32" s="100"/>
      <c r="Q32" s="164"/>
      <c r="R32" s="165"/>
    </row>
    <row r="33" spans="1:19" ht="13.5" customHeight="1">
      <c r="A33" s="26" t="s">
        <v>269</v>
      </c>
      <c r="B33" s="133">
        <v>53173</v>
      </c>
      <c r="C33" s="133"/>
      <c r="D33" s="133"/>
      <c r="E33" s="133">
        <v>4667.6000000000004</v>
      </c>
      <c r="F33" s="133"/>
      <c r="H33" s="133"/>
      <c r="I33" s="157">
        <f t="shared" si="0"/>
        <v>57840.6</v>
      </c>
      <c r="J33" s="149"/>
      <c r="K33" s="150"/>
      <c r="L33" s="151" t="s">
        <v>270</v>
      </c>
      <c r="M33" s="152">
        <v>230410.98</v>
      </c>
      <c r="N33" s="152"/>
      <c r="O33" s="152"/>
      <c r="P33" s="152"/>
      <c r="Q33" s="162">
        <v>214228.18000000002</v>
      </c>
      <c r="R33" s="152"/>
    </row>
    <row r="34" spans="1:19" ht="13.5" customHeight="1">
      <c r="A34" s="26" t="s">
        <v>225</v>
      </c>
      <c r="B34" s="133">
        <v>79071</v>
      </c>
      <c r="C34" s="133"/>
      <c r="D34" s="133">
        <v>31840</v>
      </c>
      <c r="E34" s="133">
        <v>28965</v>
      </c>
      <c r="F34" s="133">
        <v>44756</v>
      </c>
      <c r="G34" s="133"/>
      <c r="H34" s="133"/>
      <c r="I34" s="157">
        <f t="shared" si="0"/>
        <v>184632</v>
      </c>
      <c r="J34" s="149"/>
      <c r="K34" s="150"/>
      <c r="L34" s="156" t="s">
        <v>271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</row>
    <row r="35" spans="1:19" ht="13.5" customHeight="1">
      <c r="A35" s="26" t="s">
        <v>226</v>
      </c>
      <c r="B35" s="133">
        <v>29032.76</v>
      </c>
      <c r="C35" s="133"/>
      <c r="D35" s="133"/>
      <c r="E35" s="133">
        <v>972.28</v>
      </c>
      <c r="F35" s="133">
        <v>1515.39</v>
      </c>
      <c r="G35" s="133">
        <v>531.82000000000005</v>
      </c>
      <c r="H35" s="133">
        <v>13528.21</v>
      </c>
      <c r="I35" s="157">
        <f t="shared" si="0"/>
        <v>45580.459999999992</v>
      </c>
      <c r="J35" s="149"/>
      <c r="K35" s="150"/>
      <c r="L35" s="156" t="s">
        <v>272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</row>
    <row r="36" spans="1:19" ht="13.5" customHeight="1">
      <c r="A36" s="26" t="s">
        <v>85</v>
      </c>
      <c r="B36" s="133">
        <v>27664.18</v>
      </c>
      <c r="C36" s="133"/>
      <c r="D36" s="133">
        <v>2212.73</v>
      </c>
      <c r="E36" s="133">
        <v>3675.66</v>
      </c>
      <c r="F36" s="133"/>
      <c r="G36" s="133"/>
      <c r="H36" s="133">
        <v>6461.59</v>
      </c>
      <c r="I36" s="157">
        <f t="shared" si="0"/>
        <v>40014.160000000003</v>
      </c>
      <c r="J36" s="149"/>
      <c r="K36" s="150"/>
      <c r="L36" s="156" t="s">
        <v>273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</row>
    <row r="37" spans="1:19" ht="13.5" customHeight="1">
      <c r="A37" s="26" t="s">
        <v>88</v>
      </c>
      <c r="B37" s="133">
        <v>161695.87</v>
      </c>
      <c r="C37" s="133"/>
      <c r="D37" s="133">
        <v>61972.62</v>
      </c>
      <c r="E37" s="133">
        <v>10595.65</v>
      </c>
      <c r="F37" s="133"/>
      <c r="G37" s="133">
        <v>46362.58</v>
      </c>
      <c r="H37" s="133">
        <v>13467.82</v>
      </c>
      <c r="I37" s="157">
        <f t="shared" si="0"/>
        <v>294094.53999999998</v>
      </c>
      <c r="J37" s="149"/>
      <c r="K37" s="150"/>
      <c r="L37" s="151" t="s">
        <v>194</v>
      </c>
      <c r="M37" s="158">
        <f t="shared" ref="M37:R37" si="9">SUM(M33:M36)</f>
        <v>230410.98</v>
      </c>
      <c r="N37" s="158">
        <f t="shared" si="9"/>
        <v>0</v>
      </c>
      <c r="O37" s="158">
        <f t="shared" si="9"/>
        <v>0</v>
      </c>
      <c r="P37" s="158">
        <f t="shared" si="9"/>
        <v>0</v>
      </c>
      <c r="Q37" s="158">
        <f t="shared" si="9"/>
        <v>214228.18000000002</v>
      </c>
      <c r="R37" s="100">
        <f t="shared" si="9"/>
        <v>0</v>
      </c>
      <c r="S37" s="161">
        <f>SUM(M37:R37)</f>
        <v>444639.16000000003</v>
      </c>
    </row>
    <row r="38" spans="1:19" ht="13.5" customHeight="1">
      <c r="A38" s="26" t="s">
        <v>188</v>
      </c>
      <c r="B38" s="133">
        <v>357809.39</v>
      </c>
      <c r="C38" s="133"/>
      <c r="D38" s="133"/>
      <c r="E38" s="133">
        <v>26296.22</v>
      </c>
      <c r="F38" s="133">
        <v>52401.120000000003</v>
      </c>
      <c r="G38" s="133">
        <v>65779.37</v>
      </c>
      <c r="H38" s="133">
        <v>220809.75</v>
      </c>
      <c r="I38" s="157">
        <f t="shared" si="0"/>
        <v>723095.85</v>
      </c>
      <c r="J38" s="149"/>
      <c r="K38" s="150"/>
      <c r="L38" s="163"/>
      <c r="M38" s="100"/>
      <c r="N38" s="100"/>
      <c r="O38" s="100"/>
      <c r="P38" s="100"/>
      <c r="Q38" s="169"/>
      <c r="R38" s="170"/>
    </row>
    <row r="39" spans="1:19" ht="13.5" customHeight="1">
      <c r="A39" s="26" t="s">
        <v>91</v>
      </c>
      <c r="B39" s="133">
        <v>28085</v>
      </c>
      <c r="C39" s="133"/>
      <c r="D39" s="133">
        <v>16444</v>
      </c>
      <c r="E39" s="133">
        <v>12534</v>
      </c>
      <c r="F39" s="133">
        <v>23116</v>
      </c>
      <c r="G39" s="133"/>
      <c r="H39" s="133">
        <v>31628</v>
      </c>
      <c r="I39" s="157">
        <f t="shared" si="0"/>
        <v>111807</v>
      </c>
      <c r="J39" s="149"/>
      <c r="K39" s="150"/>
      <c r="L39" s="151" t="s">
        <v>274</v>
      </c>
      <c r="M39" s="152">
        <v>502807</v>
      </c>
      <c r="N39" s="152">
        <v>428028</v>
      </c>
      <c r="O39" s="152">
        <v>304600</v>
      </c>
      <c r="P39" s="152"/>
      <c r="Q39" s="162">
        <v>15638</v>
      </c>
      <c r="R39" s="152"/>
    </row>
    <row r="40" spans="1:19" ht="13.5" customHeight="1">
      <c r="A40" s="26" t="s">
        <v>92</v>
      </c>
      <c r="B40" s="133">
        <v>200146.54</v>
      </c>
      <c r="C40" s="133"/>
      <c r="D40" s="133">
        <v>280467.27</v>
      </c>
      <c r="E40" s="133">
        <v>191761.41</v>
      </c>
      <c r="F40" s="133"/>
      <c r="G40" s="133"/>
      <c r="H40" s="133"/>
      <c r="I40" s="157">
        <f t="shared" si="0"/>
        <v>672375.22000000009</v>
      </c>
      <c r="J40" s="149"/>
      <c r="K40" s="150"/>
      <c r="L40" s="156" t="s">
        <v>275</v>
      </c>
      <c r="M40" s="100">
        <v>274807</v>
      </c>
      <c r="N40" s="100">
        <v>428028</v>
      </c>
      <c r="O40" s="100">
        <v>287557</v>
      </c>
      <c r="P40" s="100"/>
      <c r="Q40" s="100">
        <v>15638</v>
      </c>
      <c r="R40" s="100"/>
      <c r="S40" s="100"/>
    </row>
    <row r="41" spans="1:19" ht="13.5" customHeight="1">
      <c r="A41" s="26" t="s">
        <v>189</v>
      </c>
      <c r="B41" s="133">
        <v>734551.73</v>
      </c>
      <c r="C41" s="133"/>
      <c r="D41" s="133"/>
      <c r="E41" s="133">
        <v>59820.71</v>
      </c>
      <c r="F41" s="133"/>
      <c r="G41" s="133">
        <v>139644.25</v>
      </c>
      <c r="H41" s="133">
        <v>111030.8</v>
      </c>
      <c r="I41" s="157">
        <f t="shared" si="0"/>
        <v>1045047.49</v>
      </c>
      <c r="J41" s="149"/>
      <c r="K41" s="150"/>
      <c r="L41" s="156" t="s">
        <v>276</v>
      </c>
      <c r="M41" s="100">
        <v>23462</v>
      </c>
      <c r="N41" s="100">
        <v>3500</v>
      </c>
      <c r="O41" s="100">
        <v>2462</v>
      </c>
      <c r="P41" s="100"/>
      <c r="Q41" s="100"/>
      <c r="R41" s="100"/>
      <c r="S41" s="100"/>
    </row>
    <row r="42" spans="1:19" ht="13.5" customHeight="1">
      <c r="A42" s="26" t="s">
        <v>96</v>
      </c>
      <c r="B42" s="133">
        <v>84048.13</v>
      </c>
      <c r="C42" s="133"/>
      <c r="D42" s="133">
        <v>9344.2000000000007</v>
      </c>
      <c r="E42" s="133">
        <v>7583.88</v>
      </c>
      <c r="F42" s="133"/>
      <c r="G42" s="133">
        <v>1986.21</v>
      </c>
      <c r="H42" s="133"/>
      <c r="I42" s="157">
        <f t="shared" si="0"/>
        <v>102962.42000000001</v>
      </c>
      <c r="J42" s="149"/>
      <c r="K42" s="150"/>
      <c r="L42" s="156" t="s">
        <v>277</v>
      </c>
      <c r="M42" s="100">
        <v>250307</v>
      </c>
      <c r="N42" s="100">
        <v>0</v>
      </c>
      <c r="O42" s="100">
        <v>16802</v>
      </c>
      <c r="P42" s="157">
        <v>0</v>
      </c>
      <c r="Q42" s="157">
        <v>0</v>
      </c>
      <c r="R42" s="157">
        <v>0</v>
      </c>
      <c r="S42" s="100"/>
    </row>
    <row r="43" spans="1:19" ht="13.5" customHeight="1">
      <c r="A43" s="26" t="s">
        <v>278</v>
      </c>
      <c r="B43" s="133">
        <v>56078</v>
      </c>
      <c r="C43" s="133"/>
      <c r="D43" s="133"/>
      <c r="E43" s="133">
        <v>3892.82</v>
      </c>
      <c r="F43" s="133">
        <v>4243.91</v>
      </c>
      <c r="G43" s="133">
        <v>4923.87</v>
      </c>
      <c r="H43" s="133">
        <v>34421.949999999997</v>
      </c>
      <c r="I43" s="157">
        <f t="shared" si="0"/>
        <v>103560.54999999999</v>
      </c>
      <c r="J43" s="149"/>
      <c r="K43" s="150"/>
      <c r="L43" s="147" t="s">
        <v>194</v>
      </c>
      <c r="M43" s="171">
        <f>SUM(M39+M41+M42)</f>
        <v>776576</v>
      </c>
      <c r="N43" s="171">
        <f>SUM(N39+N41+N42)</f>
        <v>431528</v>
      </c>
      <c r="O43" s="171">
        <f>SUM(O39+O41+O42)</f>
        <v>323864</v>
      </c>
      <c r="P43" s="171">
        <f>SUM(P39+P41+P42)</f>
        <v>0</v>
      </c>
      <c r="Q43" s="171">
        <f>SUM(Q39+Q41+Q42)</f>
        <v>15638</v>
      </c>
      <c r="R43" s="171">
        <f t="shared" ref="R43" si="10">SUM(R39:R42)</f>
        <v>0</v>
      </c>
      <c r="S43" s="159">
        <f>SUM(M43:R43)</f>
        <v>1547606</v>
      </c>
    </row>
    <row r="44" spans="1:19" ht="13.5" customHeight="1">
      <c r="A44" s="26" t="s">
        <v>99</v>
      </c>
      <c r="B44" s="133">
        <v>131258.43</v>
      </c>
      <c r="C44" s="133"/>
      <c r="D44" s="133">
        <v>3068.01</v>
      </c>
      <c r="E44" s="133">
        <v>4610.49</v>
      </c>
      <c r="F44" s="133">
        <v>60530.07</v>
      </c>
      <c r="G44" s="133">
        <v>9245</v>
      </c>
      <c r="H44" s="133">
        <v>7346</v>
      </c>
      <c r="I44" s="157">
        <f t="shared" si="0"/>
        <v>216058</v>
      </c>
      <c r="J44" s="149"/>
      <c r="K44" s="150"/>
      <c r="L44" s="396"/>
      <c r="M44" s="397"/>
      <c r="N44" s="397"/>
      <c r="O44" s="397"/>
      <c r="P44" s="397"/>
      <c r="Q44" s="397"/>
      <c r="R44" s="397"/>
      <c r="S44" s="398"/>
    </row>
    <row r="45" spans="1:19" ht="13.5" customHeight="1">
      <c r="A45" s="26" t="s">
        <v>228</v>
      </c>
      <c r="B45" s="133">
        <v>238305.45</v>
      </c>
      <c r="C45" s="133"/>
      <c r="D45" s="133">
        <v>330653.65999999997</v>
      </c>
      <c r="E45" s="133">
        <v>45931.3</v>
      </c>
      <c r="F45" s="133"/>
      <c r="G45" s="133"/>
      <c r="H45" s="133"/>
      <c r="I45" s="157">
        <f t="shared" si="0"/>
        <v>614890.41</v>
      </c>
      <c r="J45" s="149"/>
      <c r="K45" s="150"/>
      <c r="M45" s="100"/>
      <c r="N45" s="100"/>
      <c r="O45" s="100"/>
      <c r="P45" s="100"/>
      <c r="Q45" s="175"/>
      <c r="R45" s="170"/>
      <c r="S45" s="107"/>
    </row>
    <row r="46" spans="1:19" ht="13.5" customHeight="1">
      <c r="A46" s="26" t="s">
        <v>102</v>
      </c>
      <c r="B46" s="133">
        <v>24913</v>
      </c>
      <c r="C46" s="133"/>
      <c r="D46" s="133">
        <v>13200</v>
      </c>
      <c r="E46" s="133">
        <v>3733</v>
      </c>
      <c r="F46" s="133"/>
      <c r="G46" s="133"/>
      <c r="H46" s="133">
        <v>7863</v>
      </c>
      <c r="I46" s="157">
        <f t="shared" si="0"/>
        <v>49709</v>
      </c>
      <c r="J46" s="149"/>
      <c r="K46" s="150"/>
      <c r="L46" s="151" t="s">
        <v>279</v>
      </c>
      <c r="M46" s="152">
        <v>44450.35</v>
      </c>
      <c r="N46" s="152">
        <v>16810.009999999998</v>
      </c>
      <c r="O46" s="152"/>
      <c r="P46" s="152"/>
      <c r="Q46" s="152">
        <v>1450</v>
      </c>
      <c r="R46" s="152">
        <v>16150</v>
      </c>
      <c r="S46" s="107"/>
    </row>
    <row r="47" spans="1:19" ht="13.5" customHeight="1">
      <c r="A47" s="26" t="s">
        <v>104</v>
      </c>
      <c r="B47" s="133">
        <v>488104</v>
      </c>
      <c r="C47" s="133"/>
      <c r="D47" s="133">
        <v>171302</v>
      </c>
      <c r="E47" s="133">
        <v>33034.379999999997</v>
      </c>
      <c r="F47" s="133"/>
      <c r="G47" s="133">
        <v>15929.55</v>
      </c>
      <c r="H47" s="133">
        <v>11848.17</v>
      </c>
      <c r="I47" s="157">
        <f t="shared" si="0"/>
        <v>720218.10000000009</v>
      </c>
      <c r="J47" s="149"/>
      <c r="K47" s="150"/>
      <c r="L47" s="156" t="s">
        <v>280</v>
      </c>
      <c r="M47" s="100">
        <v>2745.45</v>
      </c>
      <c r="N47" s="100"/>
      <c r="O47" s="100">
        <v>2125.27</v>
      </c>
      <c r="P47" s="100">
        <v>462.27</v>
      </c>
      <c r="Q47" s="100"/>
      <c r="R47" s="100">
        <v>12000</v>
      </c>
      <c r="S47" s="107"/>
    </row>
    <row r="48" spans="1:19" ht="13.5" customHeight="1">
      <c r="A48" s="26" t="s">
        <v>105</v>
      </c>
      <c r="B48" s="133">
        <v>273847.23</v>
      </c>
      <c r="C48" s="133"/>
      <c r="D48" s="133">
        <v>39508.629999999997</v>
      </c>
      <c r="E48" s="133"/>
      <c r="F48" s="133"/>
      <c r="G48" s="133"/>
      <c r="H48" s="133"/>
      <c r="I48" s="157">
        <f t="shared" si="0"/>
        <v>313355.86</v>
      </c>
      <c r="J48" s="149"/>
      <c r="K48" s="150"/>
      <c r="L48" s="156" t="s">
        <v>281</v>
      </c>
      <c r="M48" s="100">
        <v>0</v>
      </c>
      <c r="N48" s="100">
        <v>0</v>
      </c>
      <c r="O48" s="100">
        <v>1171</v>
      </c>
      <c r="P48" s="100">
        <v>0</v>
      </c>
      <c r="Q48" s="100">
        <v>0</v>
      </c>
      <c r="R48" s="100">
        <v>0</v>
      </c>
      <c r="S48" s="107"/>
    </row>
    <row r="49" spans="1:19" ht="13.5" customHeight="1">
      <c r="A49" s="26" t="s">
        <v>106</v>
      </c>
      <c r="B49" s="133">
        <v>49957.23</v>
      </c>
      <c r="C49" s="133"/>
      <c r="D49" s="133"/>
      <c r="E49" s="133">
        <v>3810.97</v>
      </c>
      <c r="F49" s="133"/>
      <c r="G49" s="133">
        <v>9695.61</v>
      </c>
      <c r="H49" s="133"/>
      <c r="I49" s="148">
        <f t="shared" si="0"/>
        <v>63463.810000000005</v>
      </c>
      <c r="J49" s="149"/>
      <c r="K49" s="150"/>
      <c r="L49" s="156" t="s">
        <v>282</v>
      </c>
      <c r="M49" s="100">
        <v>0</v>
      </c>
      <c r="N49" s="100">
        <v>0</v>
      </c>
      <c r="O49" s="100">
        <v>2099</v>
      </c>
      <c r="P49" s="100">
        <v>0</v>
      </c>
      <c r="Q49" s="100">
        <v>0</v>
      </c>
      <c r="R49" s="100">
        <v>0</v>
      </c>
      <c r="S49" s="107"/>
    </row>
    <row r="50" spans="1:19" ht="13.5" customHeight="1">
      <c r="A50" s="26" t="s">
        <v>108</v>
      </c>
      <c r="B50" s="133">
        <v>20812.400000000001</v>
      </c>
      <c r="C50" s="133"/>
      <c r="D50" s="133"/>
      <c r="E50" s="133">
        <v>6185.41</v>
      </c>
      <c r="F50" s="133">
        <v>1718.5</v>
      </c>
      <c r="G50" s="133">
        <v>1757.55</v>
      </c>
      <c r="H50" s="133">
        <v>30655.38</v>
      </c>
      <c r="I50" s="148">
        <f t="shared" si="0"/>
        <v>61129.240000000005</v>
      </c>
      <c r="J50" s="149"/>
      <c r="K50" s="150"/>
      <c r="L50" s="156" t="s">
        <v>283</v>
      </c>
      <c r="M50" s="100">
        <v>22551.85</v>
      </c>
      <c r="N50" s="100">
        <v>1444.39</v>
      </c>
      <c r="O50" s="100">
        <v>2995.16</v>
      </c>
      <c r="P50" s="100">
        <v>0</v>
      </c>
      <c r="Q50" s="100">
        <v>0</v>
      </c>
      <c r="R50" s="100">
        <v>0</v>
      </c>
      <c r="S50" s="107"/>
    </row>
    <row r="51" spans="1:19" ht="12.75">
      <c r="A51" s="392" t="s">
        <v>109</v>
      </c>
      <c r="B51" s="66">
        <v>547791.74</v>
      </c>
      <c r="C51" s="66"/>
      <c r="D51" s="66"/>
      <c r="E51" s="66">
        <v>68223.7</v>
      </c>
      <c r="F51" s="66">
        <v>112685.56</v>
      </c>
      <c r="G51" s="66">
        <v>252118.6</v>
      </c>
      <c r="H51" s="66"/>
      <c r="I51" s="148">
        <v>980819.6</v>
      </c>
      <c r="J51" s="149"/>
      <c r="L51" s="151" t="s">
        <v>194</v>
      </c>
      <c r="M51" s="158">
        <f t="shared" ref="M51:R51" si="11">SUM(M46:M50)</f>
        <v>69747.649999999994</v>
      </c>
      <c r="N51" s="158">
        <f t="shared" si="11"/>
        <v>18254.399999999998</v>
      </c>
      <c r="O51" s="158">
        <f t="shared" si="11"/>
        <v>8390.43</v>
      </c>
      <c r="P51" s="158">
        <f t="shared" si="11"/>
        <v>462.27</v>
      </c>
      <c r="Q51" s="158">
        <f t="shared" si="11"/>
        <v>1450</v>
      </c>
      <c r="R51" s="158">
        <f t="shared" si="11"/>
        <v>28150</v>
      </c>
      <c r="S51" s="159">
        <f>SUM(M51:R51)</f>
        <v>126454.74999999999</v>
      </c>
    </row>
    <row r="52" spans="1:19" ht="11.45" customHeight="1">
      <c r="A52" s="136" t="s">
        <v>229</v>
      </c>
      <c r="B52" s="133">
        <v>230410.98</v>
      </c>
      <c r="C52" s="133"/>
      <c r="D52" s="133"/>
      <c r="E52" s="133"/>
      <c r="F52" s="133"/>
      <c r="G52" s="133">
        <v>214228.18000000002</v>
      </c>
      <c r="H52" s="133"/>
      <c r="I52" s="157">
        <v>444639.16000000003</v>
      </c>
      <c r="J52" s="149"/>
      <c r="L52" s="163"/>
      <c r="M52" s="100"/>
      <c r="N52" s="100"/>
      <c r="O52" s="100"/>
      <c r="P52" s="100"/>
      <c r="Q52" s="176"/>
      <c r="R52" s="170"/>
      <c r="S52" s="107"/>
    </row>
    <row r="53" spans="1:19" ht="11.45" customHeight="1">
      <c r="A53" s="395" t="s">
        <v>112</v>
      </c>
      <c r="B53" s="393">
        <v>161513.1</v>
      </c>
      <c r="C53" s="393"/>
      <c r="D53" s="393">
        <v>88605.22</v>
      </c>
      <c r="E53" s="393"/>
      <c r="F53" s="393"/>
      <c r="G53" s="393"/>
      <c r="H53" s="393">
        <v>19496.96</v>
      </c>
      <c r="I53" s="394">
        <v>269615.28000000003</v>
      </c>
      <c r="J53" s="149"/>
      <c r="L53" s="151" t="s">
        <v>284</v>
      </c>
      <c r="M53" s="19">
        <v>547000</v>
      </c>
      <c r="N53" s="152"/>
      <c r="R53" s="152"/>
      <c r="S53" s="107"/>
    </row>
    <row r="54" spans="1:19" ht="11.45" customHeight="1">
      <c r="A54" s="136" t="s">
        <v>113</v>
      </c>
      <c r="B54" s="66">
        <v>204856.68</v>
      </c>
      <c r="C54" s="66"/>
      <c r="D54" s="66">
        <v>131157.22</v>
      </c>
      <c r="E54" s="66">
        <v>36197.64</v>
      </c>
      <c r="F54" s="66">
        <v>916.1</v>
      </c>
      <c r="G54" s="66"/>
      <c r="H54" s="66">
        <v>90862.46</v>
      </c>
      <c r="I54" s="148">
        <v>463990.10000000003</v>
      </c>
      <c r="J54" s="149"/>
      <c r="L54" s="156" t="s">
        <v>285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7"/>
    </row>
    <row r="55" spans="1:19" ht="14.25" customHeight="1">
      <c r="A55" s="136" t="s">
        <v>114</v>
      </c>
      <c r="B55" s="66">
        <v>88880.97</v>
      </c>
      <c r="C55" s="66"/>
      <c r="D55" s="66">
        <v>16109.41</v>
      </c>
      <c r="E55" s="66">
        <v>12716.68</v>
      </c>
      <c r="F55" s="66">
        <v>15.96</v>
      </c>
      <c r="G55" s="66">
        <v>10372.89</v>
      </c>
      <c r="H55" s="66">
        <v>42748.08</v>
      </c>
      <c r="I55" s="148">
        <v>170843.99</v>
      </c>
      <c r="J55" s="149"/>
      <c r="L55" s="156" t="s">
        <v>286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7"/>
    </row>
    <row r="56" spans="1:19" ht="14.25" customHeight="1">
      <c r="A56" s="392" t="s">
        <v>116</v>
      </c>
      <c r="B56" s="66">
        <v>131857</v>
      </c>
      <c r="C56" s="66"/>
      <c r="D56" s="66">
        <v>31589</v>
      </c>
      <c r="E56" s="66">
        <v>16838.490000000002</v>
      </c>
      <c r="F56" s="66"/>
      <c r="G56" s="66">
        <v>9143.27</v>
      </c>
      <c r="H56" s="66">
        <v>36110.26</v>
      </c>
      <c r="I56" s="148">
        <v>225538.02</v>
      </c>
      <c r="J56" s="149"/>
      <c r="L56" s="156" t="s">
        <v>287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7"/>
    </row>
    <row r="57" spans="1:19" ht="14.25" customHeight="1">
      <c r="A57" s="136" t="s">
        <v>288</v>
      </c>
      <c r="B57" s="157">
        <v>12979.92</v>
      </c>
      <c r="C57" s="157" t="s">
        <v>289</v>
      </c>
      <c r="D57" s="157"/>
      <c r="E57" s="157">
        <v>2129.2399999999998</v>
      </c>
      <c r="F57" s="157"/>
      <c r="G57" s="157">
        <v>1130</v>
      </c>
      <c r="H57" s="157">
        <v>16069.38</v>
      </c>
      <c r="I57" s="157">
        <v>32308.54</v>
      </c>
      <c r="J57" s="148"/>
      <c r="L57" s="156" t="s">
        <v>290</v>
      </c>
      <c r="M57" s="100"/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7"/>
    </row>
    <row r="58" spans="1:19" ht="14.25" customHeight="1">
      <c r="A58" s="136" t="s">
        <v>119</v>
      </c>
      <c r="B58" s="133">
        <v>54252.72</v>
      </c>
      <c r="C58" s="133"/>
      <c r="D58" s="133">
        <v>14764.28</v>
      </c>
      <c r="E58" s="133">
        <v>2061</v>
      </c>
      <c r="F58" s="133"/>
      <c r="G58" s="133">
        <v>2309.35</v>
      </c>
      <c r="H58" s="133">
        <v>1548.9</v>
      </c>
      <c r="I58" s="133">
        <v>74936.25</v>
      </c>
      <c r="J58" s="148"/>
      <c r="L58" s="151" t="s">
        <v>194</v>
      </c>
      <c r="M58" s="158">
        <f t="shared" ref="M58:R58" si="12">SUM(M53:M57)</f>
        <v>547000</v>
      </c>
      <c r="N58" s="158">
        <f t="shared" si="12"/>
        <v>0</v>
      </c>
      <c r="O58" s="158">
        <f t="shared" si="12"/>
        <v>0</v>
      </c>
      <c r="P58" s="158">
        <f t="shared" si="12"/>
        <v>0</v>
      </c>
      <c r="Q58" s="158">
        <f t="shared" si="12"/>
        <v>0</v>
      </c>
      <c r="R58" s="158">
        <f t="shared" si="12"/>
        <v>0</v>
      </c>
      <c r="S58" s="159">
        <f>SUM(M58:R58)</f>
        <v>547000</v>
      </c>
    </row>
    <row r="59" spans="1:19" ht="14.25" customHeight="1">
      <c r="A59" s="136" t="s">
        <v>120</v>
      </c>
      <c r="B59" s="133">
        <v>36170.79</v>
      </c>
      <c r="C59" s="133"/>
      <c r="D59" s="133">
        <v>31165.01</v>
      </c>
      <c r="E59" s="133">
        <v>17853.990000000002</v>
      </c>
      <c r="F59" s="133"/>
      <c r="G59" s="133"/>
      <c r="H59" s="133">
        <v>1699.47</v>
      </c>
      <c r="I59" s="133">
        <v>86889.260000000009</v>
      </c>
      <c r="J59" s="148"/>
      <c r="L59" s="163"/>
      <c r="M59" s="100"/>
      <c r="N59" s="100"/>
      <c r="O59" s="100"/>
      <c r="P59" s="100"/>
      <c r="Q59" s="176"/>
      <c r="R59" s="167"/>
      <c r="S59" s="107"/>
    </row>
    <row r="60" spans="1:19" ht="14.25" customHeight="1">
      <c r="A60" s="136" t="s">
        <v>124</v>
      </c>
      <c r="B60" s="180">
        <v>776576</v>
      </c>
      <c r="C60" s="180"/>
      <c r="D60" s="180">
        <v>431528</v>
      </c>
      <c r="E60" s="180">
        <v>323864</v>
      </c>
      <c r="F60" s="180"/>
      <c r="G60" s="180">
        <v>15638</v>
      </c>
      <c r="H60" s="180"/>
      <c r="I60" s="180">
        <v>1547606</v>
      </c>
      <c r="J60" s="148"/>
      <c r="L60" s="151" t="s">
        <v>291</v>
      </c>
      <c r="M60" s="152">
        <v>100961.85</v>
      </c>
      <c r="N60" s="152"/>
      <c r="O60" s="152">
        <v>5877.86</v>
      </c>
      <c r="P60" s="152">
        <v>1998.44</v>
      </c>
      <c r="Q60" s="152">
        <v>3332.54</v>
      </c>
      <c r="R60" s="170"/>
      <c r="S60" s="107"/>
    </row>
    <row r="61" spans="1:19" ht="14.25" customHeight="1">
      <c r="A61" s="136" t="s">
        <v>125</v>
      </c>
      <c r="B61" s="133">
        <v>253160</v>
      </c>
      <c r="C61" s="133"/>
      <c r="D61" s="133">
        <v>53617</v>
      </c>
      <c r="E61" s="133">
        <v>37465</v>
      </c>
      <c r="F61" s="133">
        <v>229</v>
      </c>
      <c r="G61" s="133">
        <v>80839</v>
      </c>
      <c r="H61" s="133">
        <v>5291</v>
      </c>
      <c r="I61" s="133">
        <v>430601</v>
      </c>
      <c r="J61" s="148"/>
      <c r="L61" s="156" t="s">
        <v>292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7"/>
    </row>
    <row r="62" spans="1:19" ht="14.25" customHeight="1">
      <c r="A62" s="136" t="s">
        <v>230</v>
      </c>
      <c r="B62" s="133">
        <v>69747.649999999994</v>
      </c>
      <c r="C62" s="133"/>
      <c r="D62" s="133">
        <v>18254.399999999998</v>
      </c>
      <c r="E62" s="133">
        <v>8390.43</v>
      </c>
      <c r="F62" s="133">
        <v>462.27</v>
      </c>
      <c r="G62" s="133">
        <v>1450</v>
      </c>
      <c r="H62" s="133">
        <v>28150</v>
      </c>
      <c r="I62" s="133">
        <v>126454.74999999999</v>
      </c>
      <c r="J62" s="148"/>
      <c r="L62" s="156" t="s">
        <v>293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7"/>
    </row>
    <row r="63" spans="1:19" ht="14.25" customHeight="1">
      <c r="A63" s="136" t="s">
        <v>126</v>
      </c>
      <c r="B63" s="133">
        <v>834237.05</v>
      </c>
      <c r="C63" s="133"/>
      <c r="D63" s="133">
        <v>226022.31</v>
      </c>
      <c r="E63" s="133">
        <v>93418.65</v>
      </c>
      <c r="F63" s="133">
        <v>2471.83</v>
      </c>
      <c r="G63" s="133">
        <v>120482.48</v>
      </c>
      <c r="H63" s="133">
        <v>399639.38</v>
      </c>
      <c r="I63" s="133">
        <v>1676271.7000000002</v>
      </c>
      <c r="J63" s="157"/>
      <c r="L63" s="151" t="s">
        <v>194</v>
      </c>
      <c r="M63" s="158">
        <f>SUM(M60:M62)</f>
        <v>100961.85</v>
      </c>
      <c r="N63" s="158">
        <f t="shared" ref="N63:R63" si="13">SUM(N60:N62)</f>
        <v>0</v>
      </c>
      <c r="O63" s="158">
        <f>SUM(O60:O62)</f>
        <v>5877.86</v>
      </c>
      <c r="P63" s="158">
        <f>SUM(P60:P62)</f>
        <v>1998.44</v>
      </c>
      <c r="Q63" s="158">
        <f>SUM(Q60:Q62)</f>
        <v>3332.54</v>
      </c>
      <c r="R63" s="100">
        <f t="shared" si="13"/>
        <v>0</v>
      </c>
      <c r="S63" s="159">
        <f>SUM(M63:R63)</f>
        <v>112170.69</v>
      </c>
    </row>
    <row r="64" spans="1:19" ht="14.25" customHeight="1">
      <c r="A64" s="136" t="s">
        <v>191</v>
      </c>
      <c r="B64" s="133">
        <v>15408.35</v>
      </c>
      <c r="C64" s="133"/>
      <c r="D64" s="133"/>
      <c r="E64" s="133">
        <v>747.24</v>
      </c>
      <c r="F64" s="133">
        <v>1798.95</v>
      </c>
      <c r="G64" s="133">
        <v>3461.25</v>
      </c>
      <c r="H64" s="133"/>
      <c r="I64" s="166">
        <v>21415.79</v>
      </c>
      <c r="J64" s="157"/>
    </row>
    <row r="65" spans="1:19" ht="14.25" customHeight="1">
      <c r="A65" s="136" t="s">
        <v>129</v>
      </c>
      <c r="B65" s="133">
        <v>83432.639999999999</v>
      </c>
      <c r="C65" s="133"/>
      <c r="D65" s="133"/>
      <c r="E65" s="133">
        <v>2181.5</v>
      </c>
      <c r="F65" s="133">
        <v>21254.83</v>
      </c>
      <c r="G65" s="133"/>
      <c r="H65" s="133"/>
      <c r="I65" s="133">
        <v>106868.97</v>
      </c>
      <c r="J65" s="148"/>
      <c r="L65" s="151" t="s">
        <v>294</v>
      </c>
      <c r="M65" s="152">
        <v>668730</v>
      </c>
      <c r="N65" s="152">
        <v>192816</v>
      </c>
      <c r="O65" s="152"/>
      <c r="P65" s="152"/>
      <c r="Q65" s="152"/>
      <c r="R65" s="167">
        <v>98623</v>
      </c>
      <c r="S65" s="107"/>
    </row>
    <row r="66" spans="1:19" ht="14.25" customHeight="1">
      <c r="A66" s="136" t="s">
        <v>130</v>
      </c>
      <c r="B66" s="133">
        <v>420700</v>
      </c>
      <c r="C66" s="133"/>
      <c r="D66" s="133">
        <v>180300</v>
      </c>
      <c r="E66" s="133">
        <v>32710.62</v>
      </c>
      <c r="F66" s="133"/>
      <c r="G66" s="133"/>
      <c r="H66" s="133"/>
      <c r="I66" s="133">
        <v>633710.62</v>
      </c>
      <c r="J66" s="180"/>
      <c r="L66" s="156" t="s">
        <v>295</v>
      </c>
      <c r="M66" s="100">
        <v>947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7"/>
    </row>
    <row r="67" spans="1:19" ht="14.25" customHeight="1">
      <c r="A67" s="136" t="s">
        <v>131</v>
      </c>
      <c r="B67" s="133">
        <v>359769.38</v>
      </c>
      <c r="C67" s="133"/>
      <c r="D67" s="133">
        <v>84390.22</v>
      </c>
      <c r="E67" s="133">
        <v>18326.46</v>
      </c>
      <c r="F67" s="133"/>
      <c r="G67" s="133">
        <v>246929.81</v>
      </c>
      <c r="H67" s="133"/>
      <c r="I67" s="133">
        <v>709415.87</v>
      </c>
      <c r="J67" s="148"/>
      <c r="L67" s="156" t="s">
        <v>296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7"/>
    </row>
    <row r="68" spans="1:19" ht="14.25" customHeight="1">
      <c r="A68" s="136" t="s">
        <v>132</v>
      </c>
      <c r="B68" s="133">
        <v>277000</v>
      </c>
      <c r="C68" s="133"/>
      <c r="D68" s="133"/>
      <c r="E68" s="133"/>
      <c r="F68" s="133">
        <v>61530.1</v>
      </c>
      <c r="G68" s="133"/>
      <c r="H68" s="133"/>
      <c r="I68" s="133">
        <v>338530.1</v>
      </c>
      <c r="J68" s="148"/>
      <c r="L68" s="156" t="s">
        <v>297</v>
      </c>
      <c r="M68" s="100">
        <v>0</v>
      </c>
      <c r="N68" s="100">
        <v>0</v>
      </c>
      <c r="O68" s="100">
        <v>3360.91</v>
      </c>
      <c r="P68" s="100">
        <v>0</v>
      </c>
      <c r="Q68" s="100">
        <v>0</v>
      </c>
      <c r="R68" s="100">
        <v>0</v>
      </c>
      <c r="S68" s="107"/>
    </row>
    <row r="69" spans="1:19" ht="14.25" customHeight="1">
      <c r="A69" s="136" t="s">
        <v>231</v>
      </c>
      <c r="B69" s="133">
        <v>71376.62</v>
      </c>
      <c r="C69" s="133"/>
      <c r="D69" s="133">
        <v>10025.18</v>
      </c>
      <c r="E69" s="133">
        <v>10177.18</v>
      </c>
      <c r="F69" s="133"/>
      <c r="G69" s="133"/>
      <c r="H69" s="133">
        <v>31670.25</v>
      </c>
      <c r="I69" s="133">
        <v>123249.22999999998</v>
      </c>
      <c r="J69" s="148"/>
      <c r="L69" s="156" t="s">
        <v>298</v>
      </c>
      <c r="M69" s="100">
        <v>0</v>
      </c>
      <c r="N69" s="100">
        <v>0</v>
      </c>
      <c r="O69" s="100">
        <v>280</v>
      </c>
      <c r="P69" s="100">
        <v>3256</v>
      </c>
      <c r="Q69" s="100">
        <v>14535</v>
      </c>
      <c r="R69" s="100">
        <v>0</v>
      </c>
      <c r="S69" s="107"/>
    </row>
    <row r="70" spans="1:19" ht="14.25" customHeight="1">
      <c r="A70" s="136" t="s">
        <v>135</v>
      </c>
      <c r="B70" s="133">
        <v>290785.62</v>
      </c>
      <c r="C70" s="133"/>
      <c r="D70" s="133"/>
      <c r="E70" s="133">
        <v>321625.3</v>
      </c>
      <c r="F70" s="133"/>
      <c r="G70" s="133"/>
      <c r="H70" s="133"/>
      <c r="I70" s="133">
        <v>612410.91999999993</v>
      </c>
      <c r="J70" s="148"/>
      <c r="L70" s="156" t="s">
        <v>299</v>
      </c>
      <c r="M70" s="100">
        <v>596.89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7"/>
    </row>
    <row r="71" spans="1:19" ht="14.25" customHeight="1">
      <c r="A71" s="136" t="s">
        <v>232</v>
      </c>
      <c r="B71" s="133">
        <v>547000</v>
      </c>
      <c r="C71" s="133" t="s">
        <v>300</v>
      </c>
      <c r="D71" s="133"/>
      <c r="E71" s="133"/>
      <c r="F71" s="133"/>
      <c r="G71" s="133"/>
      <c r="H71" s="133"/>
      <c r="I71" s="133">
        <v>547000</v>
      </c>
      <c r="J71" s="148"/>
      <c r="L71" s="156" t="s">
        <v>301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7"/>
    </row>
    <row r="72" spans="1:19" ht="14.25" customHeight="1">
      <c r="A72" s="136" t="s">
        <v>233</v>
      </c>
      <c r="B72" s="133">
        <v>100961.85</v>
      </c>
      <c r="C72" s="133"/>
      <c r="D72" s="133"/>
      <c r="E72" s="133">
        <v>5877.86</v>
      </c>
      <c r="F72" s="133">
        <v>1998.44</v>
      </c>
      <c r="G72" s="133">
        <v>3332.54</v>
      </c>
      <c r="H72" s="133"/>
      <c r="I72" s="133">
        <v>112170.69</v>
      </c>
      <c r="J72" s="148"/>
      <c r="L72" s="156" t="s">
        <v>302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7"/>
    </row>
    <row r="73" spans="1:19" ht="14.25" customHeight="1">
      <c r="A73" s="136" t="s">
        <v>234</v>
      </c>
      <c r="B73" s="133">
        <v>670273.89</v>
      </c>
      <c r="C73" s="133"/>
      <c r="D73" s="133">
        <v>192816</v>
      </c>
      <c r="E73" s="133">
        <v>7188.91</v>
      </c>
      <c r="F73" s="133">
        <v>3256</v>
      </c>
      <c r="G73" s="133">
        <v>14535</v>
      </c>
      <c r="H73" s="133">
        <v>98623</v>
      </c>
      <c r="I73" s="133">
        <v>986692.8</v>
      </c>
      <c r="J73" s="148"/>
      <c r="L73" s="156" t="s">
        <v>303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7"/>
    </row>
    <row r="74" spans="1:19" ht="14.25" customHeight="1">
      <c r="A74" s="136" t="s">
        <v>137</v>
      </c>
      <c r="B74" s="133">
        <v>275823.21000000002</v>
      </c>
      <c r="C74" s="133"/>
      <c r="D74" s="133">
        <v>227379.64</v>
      </c>
      <c r="E74" s="133">
        <v>11433.51</v>
      </c>
      <c r="F74" s="133"/>
      <c r="G74" s="133"/>
      <c r="H74" s="133"/>
      <c r="I74" s="133">
        <v>514636.36000000004</v>
      </c>
      <c r="J74" s="148"/>
      <c r="L74" s="156" t="s">
        <v>304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7"/>
    </row>
    <row r="75" spans="1:19" ht="14.25" customHeight="1">
      <c r="A75" s="136" t="s">
        <v>138</v>
      </c>
      <c r="B75" s="133">
        <v>371698.9</v>
      </c>
      <c r="C75" s="133"/>
      <c r="D75" s="133"/>
      <c r="E75" s="133">
        <v>15792.77</v>
      </c>
      <c r="F75" s="133"/>
      <c r="G75" s="133">
        <v>21232.78</v>
      </c>
      <c r="H75" s="133">
        <v>81877.33</v>
      </c>
      <c r="I75" s="133">
        <v>490601.78000000009</v>
      </c>
      <c r="J75" s="148"/>
      <c r="L75" s="156" t="s">
        <v>305</v>
      </c>
      <c r="M75" s="100">
        <v>0</v>
      </c>
      <c r="N75" s="100">
        <v>0</v>
      </c>
      <c r="O75" s="100">
        <v>3548</v>
      </c>
      <c r="P75" s="100">
        <v>0</v>
      </c>
      <c r="Q75" s="100">
        <v>0</v>
      </c>
      <c r="R75" s="100">
        <v>0</v>
      </c>
      <c r="S75" s="107"/>
    </row>
    <row r="76" spans="1:19" ht="14.25" customHeight="1">
      <c r="A76" s="136" t="s">
        <v>139</v>
      </c>
      <c r="B76" s="133">
        <v>245556.81</v>
      </c>
      <c r="C76" s="133"/>
      <c r="D76" s="133">
        <v>134257.46</v>
      </c>
      <c r="E76" s="133">
        <v>26269.08</v>
      </c>
      <c r="F76" s="133"/>
      <c r="G76" s="133">
        <v>28515.31</v>
      </c>
      <c r="H76" s="133">
        <v>30775.33</v>
      </c>
      <c r="I76" s="133">
        <v>465373.99000000005</v>
      </c>
      <c r="J76" s="148"/>
      <c r="L76" s="151" t="s">
        <v>194</v>
      </c>
      <c r="M76" s="158">
        <f t="shared" ref="M76:R76" si="14">SUM(M65:M75)</f>
        <v>670273.89</v>
      </c>
      <c r="N76" s="158">
        <f t="shared" si="14"/>
        <v>192816</v>
      </c>
      <c r="O76" s="158">
        <f t="shared" si="14"/>
        <v>7188.91</v>
      </c>
      <c r="P76" s="158">
        <f t="shared" si="14"/>
        <v>3256</v>
      </c>
      <c r="Q76" s="158">
        <f t="shared" si="14"/>
        <v>14535</v>
      </c>
      <c r="R76" s="158">
        <f t="shared" si="14"/>
        <v>98623</v>
      </c>
      <c r="S76" s="159">
        <f>SUM(M76:R76)</f>
        <v>986692.8</v>
      </c>
    </row>
    <row r="77" spans="1:19" ht="14.25" customHeight="1">
      <c r="A77" s="136" t="s">
        <v>140</v>
      </c>
      <c r="B77" s="133">
        <v>63348.9</v>
      </c>
      <c r="C77" s="133"/>
      <c r="D77" s="133"/>
      <c r="E77" s="133">
        <v>8326.0499999999993</v>
      </c>
      <c r="F77" s="133">
        <v>761.44</v>
      </c>
      <c r="G77" s="133">
        <v>15772.11</v>
      </c>
      <c r="H77" s="133">
        <v>11240</v>
      </c>
      <c r="I77" s="133">
        <v>99448.5</v>
      </c>
      <c r="J77" s="148"/>
      <c r="L77" s="178"/>
      <c r="M77" s="100"/>
      <c r="N77" s="100"/>
      <c r="O77" s="100"/>
      <c r="P77" s="100"/>
      <c r="Q77" s="176"/>
      <c r="R77" s="167"/>
      <c r="S77" s="107"/>
    </row>
    <row r="78" spans="1:19" ht="14.25" customHeight="1">
      <c r="A78" s="136" t="s">
        <v>142</v>
      </c>
      <c r="B78" s="100">
        <v>59414</v>
      </c>
      <c r="C78" s="100"/>
      <c r="D78" s="100"/>
      <c r="E78" s="100"/>
      <c r="F78" s="100"/>
      <c r="G78" s="100"/>
      <c r="H78" s="100"/>
      <c r="I78" s="100">
        <v>59414</v>
      </c>
      <c r="J78" s="157"/>
      <c r="L78" s="151" t="s">
        <v>306</v>
      </c>
      <c r="M78" s="152">
        <v>148656.39000000001</v>
      </c>
      <c r="N78" s="152">
        <v>0</v>
      </c>
      <c r="O78" s="152"/>
      <c r="P78" s="152"/>
      <c r="Q78" s="179">
        <v>26113.72</v>
      </c>
      <c r="R78" s="152">
        <v>13129.31</v>
      </c>
      <c r="S78" s="107"/>
    </row>
    <row r="79" spans="1:19" ht="14.25" customHeight="1">
      <c r="A79" s="136" t="s">
        <v>144</v>
      </c>
      <c r="B79" s="133">
        <v>99049.59</v>
      </c>
      <c r="C79" s="133"/>
      <c r="D79" s="133">
        <v>11614.05</v>
      </c>
      <c r="E79" s="133">
        <v>18153.400000000001</v>
      </c>
      <c r="F79" s="133"/>
      <c r="G79" s="133">
        <v>774</v>
      </c>
      <c r="H79" s="133">
        <v>17289.990000000002</v>
      </c>
      <c r="I79" s="133">
        <v>146881.03</v>
      </c>
      <c r="J79" s="148"/>
      <c r="L79" s="156" t="s">
        <v>307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7"/>
    </row>
    <row r="80" spans="1:19" ht="14.25" customHeight="1">
      <c r="A80" s="136" t="s">
        <v>145</v>
      </c>
      <c r="B80" s="133">
        <v>605476.85</v>
      </c>
      <c r="C80" s="133"/>
      <c r="D80" s="133">
        <v>443360.03</v>
      </c>
      <c r="E80" s="133">
        <v>263687.61</v>
      </c>
      <c r="F80" s="133"/>
      <c r="G80" s="133">
        <v>5106</v>
      </c>
      <c r="H80" s="133"/>
      <c r="I80" s="133">
        <v>1317630.4899999998</v>
      </c>
      <c r="J80" s="148"/>
      <c r="L80" s="156" t="s">
        <v>308</v>
      </c>
      <c r="M80" s="100">
        <v>13935.26</v>
      </c>
      <c r="N80" s="100">
        <v>0</v>
      </c>
      <c r="O80" s="100">
        <v>349.27</v>
      </c>
      <c r="P80" s="100">
        <v>2520.0700000000002</v>
      </c>
      <c r="Q80" s="70">
        <v>0</v>
      </c>
      <c r="R80" s="175">
        <v>0</v>
      </c>
      <c r="S80" s="107"/>
    </row>
    <row r="81" spans="1:19" ht="14.25" customHeight="1">
      <c r="A81" s="136" t="s">
        <v>235</v>
      </c>
      <c r="B81" s="133">
        <v>483673.43</v>
      </c>
      <c r="C81" s="133"/>
      <c r="D81" s="133">
        <v>198416.2</v>
      </c>
      <c r="E81" s="133">
        <v>148823.75</v>
      </c>
      <c r="F81" s="133">
        <v>98262.83</v>
      </c>
      <c r="G81" s="133">
        <v>129941.97</v>
      </c>
      <c r="H81" s="133">
        <v>211959.64</v>
      </c>
      <c r="I81" s="133">
        <v>1271077.8199999998</v>
      </c>
      <c r="J81" s="148"/>
      <c r="L81" s="156" t="s">
        <v>309</v>
      </c>
      <c r="M81" s="100">
        <v>0</v>
      </c>
      <c r="N81" s="100">
        <v>0</v>
      </c>
      <c r="O81" s="100">
        <v>1937</v>
      </c>
      <c r="P81" s="100">
        <v>3363</v>
      </c>
      <c r="Q81" s="70">
        <v>0</v>
      </c>
      <c r="R81" s="175">
        <v>0</v>
      </c>
      <c r="S81" s="107"/>
    </row>
    <row r="82" spans="1:19" ht="14.25" customHeight="1">
      <c r="A82" s="136" t="s">
        <v>150</v>
      </c>
      <c r="B82" s="133">
        <v>20703</v>
      </c>
      <c r="C82" s="133"/>
      <c r="D82" s="133"/>
      <c r="E82" s="133">
        <v>2648</v>
      </c>
      <c r="F82" s="133"/>
      <c r="G82" s="133">
        <v>3379</v>
      </c>
      <c r="H82" s="133"/>
      <c r="I82" s="133">
        <v>26730</v>
      </c>
      <c r="J82" s="148"/>
      <c r="L82" s="156" t="s">
        <v>310</v>
      </c>
      <c r="M82" s="100">
        <v>18613</v>
      </c>
      <c r="N82" s="100">
        <v>0</v>
      </c>
      <c r="O82" s="100">
        <v>992</v>
      </c>
      <c r="P82" s="100">
        <v>0</v>
      </c>
      <c r="Q82" s="100">
        <v>0</v>
      </c>
      <c r="R82" s="100">
        <v>0</v>
      </c>
      <c r="S82" s="107"/>
    </row>
    <row r="83" spans="1:19" ht="14.25" customHeight="1">
      <c r="A83" s="136" t="s">
        <v>236</v>
      </c>
      <c r="B83" s="133">
        <v>83068.740000000005</v>
      </c>
      <c r="C83" s="133"/>
      <c r="D83" s="133"/>
      <c r="E83" s="133"/>
      <c r="F83" s="133">
        <v>2149.69</v>
      </c>
      <c r="G83" s="133">
        <v>18304.689999999999</v>
      </c>
      <c r="H83" s="133"/>
      <c r="I83" s="166">
        <v>103523.12000000001</v>
      </c>
      <c r="J83" s="148"/>
      <c r="L83" s="156" t="s">
        <v>311</v>
      </c>
      <c r="M83" s="100">
        <v>33773.760000000002</v>
      </c>
      <c r="N83" s="100"/>
      <c r="O83" s="100">
        <v>1615.79</v>
      </c>
      <c r="P83" s="100">
        <v>104.26</v>
      </c>
      <c r="Q83" s="100">
        <v>300</v>
      </c>
      <c r="R83" s="100"/>
      <c r="S83" s="107"/>
    </row>
    <row r="84" spans="1:19" ht="14.25" customHeight="1">
      <c r="A84" s="136" t="s">
        <v>153</v>
      </c>
      <c r="B84" s="100">
        <v>35053</v>
      </c>
      <c r="C84" s="100"/>
      <c r="D84" s="100"/>
      <c r="E84" s="100">
        <v>3624</v>
      </c>
      <c r="F84" s="100">
        <v>1833</v>
      </c>
      <c r="G84" s="100">
        <v>732</v>
      </c>
      <c r="H84" s="118">
        <v>3292</v>
      </c>
      <c r="I84" s="118">
        <v>44534</v>
      </c>
      <c r="J84" s="148"/>
      <c r="L84" s="151" t="s">
        <v>194</v>
      </c>
      <c r="M84" s="158">
        <f t="shared" ref="M84:Q84" si="15">SUM(M78:M83)</f>
        <v>214978.41000000003</v>
      </c>
      <c r="N84" s="158">
        <f t="shared" si="15"/>
        <v>0</v>
      </c>
      <c r="O84" s="158">
        <f t="shared" si="15"/>
        <v>4894.0599999999995</v>
      </c>
      <c r="P84" s="158">
        <f t="shared" si="15"/>
        <v>5987.33</v>
      </c>
      <c r="Q84" s="158">
        <f t="shared" si="15"/>
        <v>26413.72</v>
      </c>
      <c r="R84" s="158">
        <f>SUM(R78:R83)</f>
        <v>13129.31</v>
      </c>
      <c r="S84" s="159">
        <f>SUM(M84:R84)</f>
        <v>265402.83</v>
      </c>
    </row>
    <row r="85" spans="1:19" ht="14.25" customHeight="1">
      <c r="A85" s="136" t="s">
        <v>160</v>
      </c>
      <c r="B85" s="133">
        <v>169126.7</v>
      </c>
      <c r="C85" s="133"/>
      <c r="D85" s="133">
        <v>32626.02</v>
      </c>
      <c r="E85" s="133">
        <v>64102.89</v>
      </c>
      <c r="F85" s="133"/>
      <c r="G85" s="133">
        <v>57743.33</v>
      </c>
      <c r="H85" s="133">
        <v>68127.8</v>
      </c>
      <c r="I85" s="133">
        <v>391726.74</v>
      </c>
      <c r="J85" s="148"/>
      <c r="L85" s="163"/>
      <c r="M85" s="100"/>
      <c r="N85" s="100"/>
      <c r="O85" s="100"/>
      <c r="P85" s="100"/>
      <c r="Q85" s="70"/>
      <c r="R85" s="167"/>
      <c r="S85" s="107"/>
    </row>
    <row r="86" spans="1:19" ht="14.25" customHeight="1">
      <c r="A86" s="136" t="s">
        <v>162</v>
      </c>
      <c r="B86" s="133">
        <v>29209.119999999999</v>
      </c>
      <c r="C86" s="133"/>
      <c r="D86" s="133">
        <v>12000</v>
      </c>
      <c r="E86" s="133">
        <v>1521.56</v>
      </c>
      <c r="F86" s="133">
        <v>5086.49</v>
      </c>
      <c r="G86" s="133"/>
      <c r="H86" s="133"/>
      <c r="I86" s="133">
        <v>47817.169999999991</v>
      </c>
      <c r="J86" s="148"/>
      <c r="L86" s="151" t="s">
        <v>312</v>
      </c>
      <c r="M86" s="100"/>
      <c r="N86" s="100"/>
      <c r="O86" s="100"/>
      <c r="P86" s="100"/>
      <c r="Q86" s="70"/>
      <c r="R86" s="170"/>
      <c r="S86" s="107"/>
    </row>
    <row r="87" spans="1:19" ht="14.25" customHeight="1">
      <c r="A87" s="136" t="s">
        <v>237</v>
      </c>
      <c r="B87" s="133">
        <v>214978.41000000003</v>
      </c>
      <c r="C87" s="133"/>
      <c r="D87" s="133"/>
      <c r="E87" s="133">
        <v>4894.0599999999995</v>
      </c>
      <c r="F87" s="133">
        <v>5987.33</v>
      </c>
      <c r="G87" s="133">
        <v>26413.72</v>
      </c>
      <c r="H87" s="133">
        <v>13129.31</v>
      </c>
      <c r="I87" s="133">
        <v>265402.83</v>
      </c>
      <c r="J87" s="148"/>
      <c r="L87" s="156" t="s">
        <v>313</v>
      </c>
      <c r="M87" s="133">
        <v>273847.23</v>
      </c>
      <c r="N87" s="133">
        <v>39508.629999999997</v>
      </c>
      <c r="O87" s="133">
        <v>0</v>
      </c>
      <c r="P87" s="100">
        <v>0</v>
      </c>
      <c r="Q87" s="133">
        <v>0</v>
      </c>
      <c r="R87" s="100">
        <v>0</v>
      </c>
      <c r="S87" s="107"/>
    </row>
    <row r="88" spans="1:19" ht="14.25" customHeight="1">
      <c r="A88" s="136" t="s">
        <v>163</v>
      </c>
      <c r="B88" s="133">
        <v>200215.25</v>
      </c>
      <c r="C88" s="133"/>
      <c r="D88" s="133">
        <v>13463.73</v>
      </c>
      <c r="E88" s="133">
        <v>-525.52</v>
      </c>
      <c r="F88" s="133"/>
      <c r="G88" s="133"/>
      <c r="H88" s="133">
        <v>181249.9</v>
      </c>
      <c r="I88" s="133">
        <v>394403.36</v>
      </c>
      <c r="J88" s="148"/>
      <c r="L88" s="156" t="s">
        <v>314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0">
        <v>0</v>
      </c>
      <c r="S88" s="107"/>
    </row>
    <row r="89" spans="1:19" ht="14.25" customHeight="1">
      <c r="A89" s="136" t="s">
        <v>164</v>
      </c>
      <c r="B89" s="133">
        <v>70792.02</v>
      </c>
      <c r="C89" s="133"/>
      <c r="D89" s="133">
        <v>45185.78</v>
      </c>
      <c r="E89" s="133">
        <v>15633.21</v>
      </c>
      <c r="F89" s="133"/>
      <c r="G89" s="133">
        <v>16002.11</v>
      </c>
      <c r="H89" s="133">
        <v>13789.66</v>
      </c>
      <c r="I89" s="133">
        <v>161402.78</v>
      </c>
      <c r="J89" s="157"/>
      <c r="L89" s="17" t="s">
        <v>194</v>
      </c>
      <c r="M89" s="158">
        <f t="shared" ref="M89:R89" si="16">SUM(M87:M88)</f>
        <v>273847.23</v>
      </c>
      <c r="N89" s="158">
        <f t="shared" si="16"/>
        <v>39508.629999999997</v>
      </c>
      <c r="O89" s="158">
        <f t="shared" si="16"/>
        <v>0</v>
      </c>
      <c r="P89" s="158">
        <f t="shared" si="16"/>
        <v>0</v>
      </c>
      <c r="Q89" s="158">
        <f t="shared" si="16"/>
        <v>0</v>
      </c>
      <c r="R89" s="100">
        <f t="shared" si="16"/>
        <v>0</v>
      </c>
      <c r="S89" s="159">
        <f>SUM(M89:R89)</f>
        <v>313355.86</v>
      </c>
    </row>
    <row r="90" spans="1:19" ht="14.25" customHeight="1">
      <c r="A90" s="136" t="s">
        <v>192</v>
      </c>
      <c r="B90" s="133">
        <v>42283.75</v>
      </c>
      <c r="C90" s="133"/>
      <c r="D90" s="133"/>
      <c r="E90" s="133">
        <v>3516.56</v>
      </c>
      <c r="F90" s="133">
        <v>12122.1</v>
      </c>
      <c r="G90" s="133">
        <v>47674.02</v>
      </c>
      <c r="H90" s="133"/>
      <c r="I90" s="133">
        <v>105596.43</v>
      </c>
      <c r="J90" s="148"/>
    </row>
    <row r="91" spans="1:19" ht="14.25" customHeight="1">
      <c r="A91" s="136" t="s">
        <v>166</v>
      </c>
      <c r="B91" s="133">
        <v>1288696</v>
      </c>
      <c r="C91" s="133"/>
      <c r="D91" s="133"/>
      <c r="E91" s="133">
        <v>3586</v>
      </c>
      <c r="F91" s="133">
        <v>1297</v>
      </c>
      <c r="G91" s="133">
        <v>1411</v>
      </c>
      <c r="H91" s="133"/>
      <c r="I91" s="133">
        <v>1294990</v>
      </c>
      <c r="J91" s="148"/>
    </row>
    <row r="92" spans="1:19" ht="14.25" customHeight="1">
      <c r="A92" s="136" t="s">
        <v>167</v>
      </c>
      <c r="B92" s="133">
        <v>374883.46</v>
      </c>
      <c r="C92" s="133"/>
      <c r="D92" s="133">
        <v>51081.09</v>
      </c>
      <c r="E92" s="133">
        <v>60852.37</v>
      </c>
      <c r="F92" s="133"/>
      <c r="G92" s="133">
        <v>100552.04</v>
      </c>
      <c r="H92" s="133">
        <v>170989.77</v>
      </c>
      <c r="I92" s="133">
        <v>758358.7300000001</v>
      </c>
      <c r="J92" s="148"/>
    </row>
    <row r="93" spans="1:19" ht="14.25" customHeight="1">
      <c r="A93" s="136" t="s">
        <v>238</v>
      </c>
      <c r="B93" s="133">
        <v>36707</v>
      </c>
      <c r="C93" s="133"/>
      <c r="D93" s="133"/>
      <c r="E93" s="133">
        <v>6355</v>
      </c>
      <c r="F93" s="133">
        <v>5042</v>
      </c>
      <c r="G93" s="133">
        <v>24742</v>
      </c>
      <c r="H93" s="133">
        <v>22422</v>
      </c>
      <c r="I93" s="133">
        <v>95268</v>
      </c>
      <c r="J93" s="157"/>
    </row>
    <row r="94" spans="1:19" ht="14.25" customHeight="1">
      <c r="A94" s="136"/>
      <c r="B94" s="133"/>
      <c r="C94" s="133"/>
      <c r="D94" s="133"/>
      <c r="E94" s="133"/>
      <c r="F94" s="133"/>
      <c r="G94" s="133"/>
      <c r="H94" s="133"/>
      <c r="I94" s="133"/>
      <c r="J94" s="148"/>
    </row>
    <row r="95" spans="1:19" ht="14.25" customHeight="1">
      <c r="A95" s="52" t="s">
        <v>11</v>
      </c>
      <c r="B95" s="399">
        <f>MEDIAN(B4:B93)</f>
        <v>161604.48499999999</v>
      </c>
      <c r="C95" s="399"/>
      <c r="D95" s="399">
        <f t="shared" ref="D95:I95" si="17">MEDIAN(D4:D93)</f>
        <v>45185.78</v>
      </c>
      <c r="E95" s="399">
        <f t="shared" si="17"/>
        <v>12716.68</v>
      </c>
      <c r="F95" s="399">
        <f t="shared" si="17"/>
        <v>4642.9549999999999</v>
      </c>
      <c r="G95" s="399">
        <f t="shared" si="17"/>
        <v>15965.83</v>
      </c>
      <c r="H95" s="399">
        <f t="shared" si="17"/>
        <v>31670.25</v>
      </c>
      <c r="I95" s="399">
        <f t="shared" si="17"/>
        <v>280400.5</v>
      </c>
      <c r="J95" s="148"/>
    </row>
    <row r="96" spans="1:19" ht="14.25" customHeight="1">
      <c r="A96" s="52" t="s">
        <v>10</v>
      </c>
      <c r="B96" s="399">
        <f>AVERAGE(B4:B93)</f>
        <v>225657.92300000001</v>
      </c>
      <c r="C96" s="399"/>
      <c r="D96" s="399">
        <f t="shared" ref="D96:I96" si="18">AVERAGE(D4:D93)</f>
        <v>95418.208727272737</v>
      </c>
      <c r="E96" s="399">
        <f t="shared" si="18"/>
        <v>37276.5435802469</v>
      </c>
      <c r="F96" s="399">
        <f t="shared" si="18"/>
        <v>19996.540882352936</v>
      </c>
      <c r="G96" s="399">
        <f t="shared" si="18"/>
        <v>46519.798653846156</v>
      </c>
      <c r="H96" s="399">
        <f t="shared" si="18"/>
        <v>67380.549622641513</v>
      </c>
      <c r="I96" s="399">
        <f t="shared" si="18"/>
        <v>391629.95144444448</v>
      </c>
      <c r="J96" s="148"/>
    </row>
    <row r="97" spans="1:10" ht="14.25" customHeight="1">
      <c r="A97" s="52" t="s">
        <v>239</v>
      </c>
      <c r="B97" s="77">
        <f>SUM(B4:B93)</f>
        <v>20309213.07</v>
      </c>
      <c r="C97" s="77"/>
      <c r="D97" s="77">
        <f t="shared" ref="D97:I97" si="19">SUM(D4:D93)</f>
        <v>5248001.4800000004</v>
      </c>
      <c r="E97" s="77">
        <f t="shared" si="19"/>
        <v>3019400.0299999989</v>
      </c>
      <c r="F97" s="77">
        <f t="shared" si="19"/>
        <v>679882.38999999978</v>
      </c>
      <c r="G97" s="77">
        <f t="shared" si="19"/>
        <v>2419029.5300000003</v>
      </c>
      <c r="H97" s="77">
        <f t="shared" si="19"/>
        <v>3571169.13</v>
      </c>
      <c r="I97" s="77">
        <f t="shared" si="19"/>
        <v>35246695.630000003</v>
      </c>
      <c r="J97" s="148"/>
    </row>
    <row r="98" spans="1:10" ht="14.25" customHeight="1">
      <c r="A98" s="416"/>
      <c r="B98" s="414"/>
      <c r="C98" s="414"/>
      <c r="D98" s="414"/>
      <c r="E98" s="414"/>
      <c r="F98" s="414"/>
      <c r="G98" s="414"/>
      <c r="H98" s="414"/>
      <c r="I98" s="414"/>
      <c r="J98" s="414"/>
    </row>
    <row r="99" spans="1:10" ht="14.25" customHeight="1">
      <c r="A99" s="69" t="s">
        <v>315</v>
      </c>
      <c r="B99" s="391"/>
      <c r="C99" s="391"/>
      <c r="D99" s="391"/>
      <c r="E99" s="391"/>
      <c r="F99" s="391"/>
      <c r="G99" s="391"/>
      <c r="H99" s="391"/>
      <c r="I99" s="391"/>
      <c r="J99" s="391"/>
    </row>
    <row r="100" spans="1:10" ht="14.25" customHeight="1">
      <c r="A100" s="69" t="s">
        <v>316</v>
      </c>
      <c r="B100" s="391"/>
      <c r="C100" s="391"/>
      <c r="D100" s="391"/>
      <c r="E100" s="391"/>
      <c r="F100" s="391"/>
      <c r="G100" s="391"/>
      <c r="H100" s="391"/>
      <c r="I100" s="391"/>
      <c r="J100" s="391"/>
    </row>
    <row r="101" spans="1:10" ht="14.25" customHeight="1">
      <c r="A101" s="69" t="s">
        <v>317</v>
      </c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ht="14.25" customHeight="1">
      <c r="A102" s="52"/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 ht="14.25" customHeight="1">
      <c r="A103" s="17"/>
      <c r="B103" s="77"/>
      <c r="C103" s="77"/>
      <c r="D103" s="77"/>
      <c r="E103" s="77"/>
      <c r="F103" s="77"/>
      <c r="G103" s="77"/>
      <c r="H103" s="77"/>
      <c r="I103" s="77"/>
      <c r="J103" s="77"/>
    </row>
  </sheetData>
  <mergeCells count="1">
    <mergeCell ref="A98:J98"/>
  </mergeCells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BA50-BAF6-44D0-9993-459E657180CC}">
  <dimension ref="A1:U89"/>
  <sheetViews>
    <sheetView zoomScaleNormal="100" workbookViewId="0">
      <pane ySplit="3" topLeftCell="A19" activePane="bottomLeft" state="frozen"/>
      <selection pane="bottomLeft" activeCell="J12" sqref="J12"/>
      <selection activeCell="D58" sqref="D58"/>
    </sheetView>
  </sheetViews>
  <sheetFormatPr defaultColWidth="8.85546875" defaultRowHeight="14.25" customHeight="1"/>
  <cols>
    <col min="1" max="1" width="16.85546875" customWidth="1"/>
    <col min="2" max="2" width="11.140625" customWidth="1"/>
    <col min="3" max="3" width="13" customWidth="1"/>
    <col min="4" max="4" width="10.28515625" customWidth="1"/>
    <col min="5" max="5" width="9.5703125" customWidth="1"/>
    <col min="6" max="6" width="10.5703125" customWidth="1"/>
    <col min="7" max="7" width="14.85546875" customWidth="1"/>
    <col min="8" max="8" width="10.5703125" customWidth="1"/>
    <col min="9" max="9" width="14" bestFit="1" customWidth="1"/>
    <col min="10" max="10" width="10.140625" customWidth="1"/>
    <col min="11" max="11" width="28.85546875" hidden="1" customWidth="1"/>
    <col min="12" max="12" width="12.42578125" hidden="1" customWidth="1"/>
    <col min="13" max="13" width="16" hidden="1" customWidth="1"/>
    <col min="14" max="14" width="15.7109375" hidden="1" customWidth="1"/>
    <col min="15" max="15" width="13.85546875" hidden="1" customWidth="1"/>
    <col min="16" max="16" width="19.42578125" hidden="1" customWidth="1"/>
    <col min="17" max="17" width="27.85546875" style="146" hidden="1" customWidth="1"/>
    <col min="18" max="18" width="11.7109375" style="147" hidden="1" customWidth="1"/>
    <col min="20" max="21" width="12.85546875" bestFit="1" customWidth="1"/>
  </cols>
  <sheetData>
    <row r="1" spans="1:21" ht="16.5" customHeight="1">
      <c r="A1" s="1" t="s">
        <v>242</v>
      </c>
    </row>
    <row r="2" spans="1:21" ht="9" customHeight="1"/>
    <row r="3" spans="1:21" ht="72.75" customHeight="1">
      <c r="B3" s="42" t="s">
        <v>243</v>
      </c>
      <c r="C3" s="42" t="s">
        <v>244</v>
      </c>
      <c r="D3" s="42" t="s">
        <v>245</v>
      </c>
      <c r="E3" s="42" t="s">
        <v>246</v>
      </c>
      <c r="F3" s="42" t="s">
        <v>247</v>
      </c>
      <c r="G3" s="42" t="s">
        <v>248</v>
      </c>
      <c r="H3" s="42" t="s">
        <v>194</v>
      </c>
      <c r="K3" s="26"/>
      <c r="L3" s="42" t="s">
        <v>243</v>
      </c>
      <c r="M3" s="42" t="s">
        <v>244</v>
      </c>
      <c r="N3" s="42" t="s">
        <v>245</v>
      </c>
      <c r="O3" s="42" t="s">
        <v>246</v>
      </c>
      <c r="P3" s="42" t="s">
        <v>247</v>
      </c>
      <c r="Q3" s="42" t="s">
        <v>248</v>
      </c>
      <c r="R3" s="42" t="s">
        <v>194</v>
      </c>
      <c r="U3" s="42"/>
    </row>
    <row r="4" spans="1:21" ht="13.5" customHeight="1">
      <c r="A4" s="26" t="s">
        <v>24</v>
      </c>
      <c r="B4" s="133">
        <v>135226</v>
      </c>
      <c r="C4" s="133">
        <v>88000</v>
      </c>
      <c r="D4" s="133">
        <v>22500</v>
      </c>
      <c r="E4" s="133"/>
      <c r="F4" s="133">
        <v>24722</v>
      </c>
      <c r="G4" s="133">
        <v>78366</v>
      </c>
      <c r="H4" s="148">
        <f t="shared" ref="H4:H50" si="0">SUM(B4:G4)</f>
        <v>348814</v>
      </c>
      <c r="I4" s="149"/>
      <c r="J4" s="150"/>
      <c r="K4" s="151" t="s">
        <v>249</v>
      </c>
      <c r="L4" s="152">
        <v>43033.58</v>
      </c>
      <c r="M4" s="152"/>
      <c r="N4" s="152"/>
      <c r="O4" s="152"/>
      <c r="P4" s="153"/>
      <c r="Q4" s="152">
        <v>9177.0499999999993</v>
      </c>
      <c r="R4" s="107"/>
      <c r="T4" s="154"/>
      <c r="U4" s="155"/>
    </row>
    <row r="5" spans="1:21" ht="13.5" customHeight="1">
      <c r="A5" s="26" t="s">
        <v>185</v>
      </c>
      <c r="B5" s="133">
        <v>73930.11</v>
      </c>
      <c r="C5" s="133">
        <v>19935.21</v>
      </c>
      <c r="D5" s="133">
        <v>10560.18</v>
      </c>
      <c r="E5" s="133"/>
      <c r="F5" s="133"/>
      <c r="G5" s="133"/>
      <c r="H5" s="148">
        <f t="shared" si="0"/>
        <v>104425.5</v>
      </c>
      <c r="I5" s="149"/>
      <c r="J5" s="150"/>
      <c r="K5" s="156" t="s">
        <v>250</v>
      </c>
      <c r="L5" s="100">
        <v>0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7"/>
    </row>
    <row r="6" spans="1:21" ht="13.5" customHeight="1">
      <c r="A6" s="26" t="s">
        <v>29</v>
      </c>
      <c r="B6" s="133">
        <v>14587.25</v>
      </c>
      <c r="C6" s="133"/>
      <c r="D6" s="133">
        <v>1900.36</v>
      </c>
      <c r="E6" s="133"/>
      <c r="F6" s="133"/>
      <c r="G6" s="133"/>
      <c r="H6" s="148">
        <f t="shared" si="0"/>
        <v>16487.61</v>
      </c>
      <c r="I6" s="149"/>
      <c r="J6" s="150"/>
      <c r="K6" s="156" t="s">
        <v>251</v>
      </c>
      <c r="L6" s="100">
        <v>0</v>
      </c>
      <c r="M6" s="100">
        <v>0</v>
      </c>
      <c r="N6" s="100">
        <v>0</v>
      </c>
      <c r="O6" s="100">
        <v>0</v>
      </c>
      <c r="P6" s="157">
        <v>894.68</v>
      </c>
      <c r="Q6" s="100">
        <v>0</v>
      </c>
      <c r="R6" s="107"/>
    </row>
    <row r="7" spans="1:21" ht="13.5" customHeight="1">
      <c r="A7" s="26" t="s">
        <v>214</v>
      </c>
      <c r="B7" s="133">
        <v>162733.16</v>
      </c>
      <c r="C7" s="133"/>
      <c r="D7" s="133">
        <v>23596.45</v>
      </c>
      <c r="E7" s="133"/>
      <c r="F7" s="133"/>
      <c r="G7" s="133">
        <v>139241.76</v>
      </c>
      <c r="H7" s="148">
        <f t="shared" si="0"/>
        <v>325571.37</v>
      </c>
      <c r="I7" s="149"/>
      <c r="J7" s="150"/>
      <c r="K7" s="156" t="s">
        <v>252</v>
      </c>
      <c r="L7" s="100">
        <v>0</v>
      </c>
      <c r="M7" s="100">
        <v>0</v>
      </c>
      <c r="N7" s="100">
        <v>1902</v>
      </c>
      <c r="O7" s="100"/>
      <c r="P7" s="100"/>
      <c r="Q7" s="100"/>
      <c r="R7" s="107"/>
    </row>
    <row r="8" spans="1:21" ht="13.5" customHeight="1">
      <c r="A8" s="26" t="s">
        <v>32</v>
      </c>
      <c r="B8" s="133">
        <v>329741.11</v>
      </c>
      <c r="C8" s="133">
        <v>198.2</v>
      </c>
      <c r="D8" s="133"/>
      <c r="E8" s="133"/>
      <c r="F8" s="133">
        <v>121666.52</v>
      </c>
      <c r="G8" s="133"/>
      <c r="H8" s="157">
        <f t="shared" si="0"/>
        <v>451605.83</v>
      </c>
      <c r="I8" s="149"/>
      <c r="J8" s="150"/>
      <c r="K8" s="151" t="s">
        <v>194</v>
      </c>
      <c r="L8" s="158">
        <f t="shared" ref="L8:Q8" si="1">SUM(L4:L7)</f>
        <v>43033.58</v>
      </c>
      <c r="M8" s="158">
        <f t="shared" si="1"/>
        <v>0</v>
      </c>
      <c r="N8" s="158">
        <f t="shared" si="1"/>
        <v>1902</v>
      </c>
      <c r="O8" s="158">
        <f t="shared" si="1"/>
        <v>0</v>
      </c>
      <c r="P8" s="158">
        <f t="shared" si="1"/>
        <v>894.68</v>
      </c>
      <c r="Q8" s="100">
        <f t="shared" si="1"/>
        <v>9177.0499999999993</v>
      </c>
      <c r="R8" s="159">
        <f>SUM(L8:Q8)</f>
        <v>55007.31</v>
      </c>
    </row>
    <row r="9" spans="1:21" ht="13.5" customHeight="1">
      <c r="A9" s="26" t="s">
        <v>33</v>
      </c>
      <c r="B9" s="133">
        <v>48788.83</v>
      </c>
      <c r="C9" s="133">
        <v>37371.480000000003</v>
      </c>
      <c r="D9" s="133">
        <v>3848.79</v>
      </c>
      <c r="E9" s="133"/>
      <c r="F9" s="133"/>
      <c r="G9" s="133">
        <v>17946.45</v>
      </c>
      <c r="H9" s="157">
        <f t="shared" si="0"/>
        <v>107955.54999999999</v>
      </c>
      <c r="I9" s="149"/>
      <c r="J9" s="150"/>
      <c r="K9" s="26"/>
      <c r="L9" s="42"/>
      <c r="M9" s="42"/>
      <c r="N9" s="42"/>
      <c r="O9" s="42"/>
      <c r="P9" s="42"/>
      <c r="Q9" s="42"/>
      <c r="R9" s="42"/>
    </row>
    <row r="10" spans="1:21" ht="13.5" customHeight="1">
      <c r="A10" s="26" t="s">
        <v>37</v>
      </c>
      <c r="B10" s="133">
        <v>26978.46</v>
      </c>
      <c r="C10" s="133">
        <v>10430.879999999999</v>
      </c>
      <c r="D10" s="133">
        <v>5858.79</v>
      </c>
      <c r="E10" s="133"/>
      <c r="F10" s="133"/>
      <c r="G10" s="133"/>
      <c r="H10" s="157">
        <f t="shared" si="0"/>
        <v>43268.13</v>
      </c>
      <c r="I10" s="149"/>
      <c r="J10" s="150"/>
      <c r="K10" s="160"/>
      <c r="L10" s="158"/>
      <c r="M10" s="158"/>
      <c r="N10" s="158"/>
      <c r="O10" s="158"/>
      <c r="P10" s="158"/>
      <c r="Q10" s="158"/>
      <c r="R10" s="161"/>
    </row>
    <row r="11" spans="1:21" ht="13.5" customHeight="1">
      <c r="A11" s="26" t="s">
        <v>215</v>
      </c>
      <c r="B11" s="133">
        <f>L8</f>
        <v>43033.58</v>
      </c>
      <c r="C11" s="133"/>
      <c r="D11" s="133">
        <f t="shared" ref="D11:G11" si="2">N8</f>
        <v>1902</v>
      </c>
      <c r="E11" s="133"/>
      <c r="F11" s="133">
        <f t="shared" si="2"/>
        <v>894.68</v>
      </c>
      <c r="G11" s="133">
        <f t="shared" si="2"/>
        <v>9177.0499999999993</v>
      </c>
      <c r="H11" s="157">
        <f t="shared" si="0"/>
        <v>55007.31</v>
      </c>
      <c r="I11" s="149"/>
      <c r="J11" s="150"/>
      <c r="K11" s="151" t="s">
        <v>253</v>
      </c>
      <c r="L11" s="152">
        <v>224485</v>
      </c>
      <c r="M11" s="152">
        <v>114937</v>
      </c>
      <c r="N11" s="152">
        <v>19475</v>
      </c>
      <c r="O11" s="152">
        <v>175</v>
      </c>
      <c r="P11" s="162">
        <v>9728</v>
      </c>
      <c r="Q11" s="152">
        <v>33114</v>
      </c>
    </row>
    <row r="12" spans="1:21" ht="13.5" customHeight="1">
      <c r="A12" s="26" t="s">
        <v>216</v>
      </c>
      <c r="B12" s="133">
        <v>545164</v>
      </c>
      <c r="C12" s="133">
        <v>252270</v>
      </c>
      <c r="D12" s="133">
        <v>95691</v>
      </c>
      <c r="E12" s="133">
        <v>65003</v>
      </c>
      <c r="F12" s="133"/>
      <c r="G12" s="133"/>
      <c r="H12" s="157">
        <f t="shared" si="0"/>
        <v>958128</v>
      </c>
      <c r="I12" s="149"/>
      <c r="J12" s="150"/>
      <c r="K12" s="156" t="s">
        <v>254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</row>
    <row r="13" spans="1:21" ht="13.5" customHeight="1">
      <c r="A13" s="26" t="s">
        <v>217</v>
      </c>
      <c r="B13" s="133">
        <v>133345.62</v>
      </c>
      <c r="C13" s="133">
        <v>28391.8</v>
      </c>
      <c r="D13" s="133">
        <v>40189.46</v>
      </c>
      <c r="E13" s="133"/>
      <c r="F13" s="133">
        <v>34904.410000000003</v>
      </c>
      <c r="G13" s="133">
        <v>54354.43</v>
      </c>
      <c r="H13" s="157">
        <f t="shared" si="0"/>
        <v>291185.71999999997</v>
      </c>
      <c r="I13" s="149"/>
      <c r="J13" s="150"/>
      <c r="K13" s="26" t="s">
        <v>255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</row>
    <row r="14" spans="1:21" ht="13.5" customHeight="1">
      <c r="A14" s="26" t="s">
        <v>44</v>
      </c>
      <c r="B14" s="133">
        <v>27603.66</v>
      </c>
      <c r="C14" s="133"/>
      <c r="D14" s="133">
        <v>3247.41</v>
      </c>
      <c r="E14" s="133"/>
      <c r="F14" s="133"/>
      <c r="G14" s="133">
        <v>5888.95</v>
      </c>
      <c r="H14" s="157">
        <f t="shared" si="0"/>
        <v>36740.019999999997</v>
      </c>
      <c r="I14" s="149"/>
      <c r="J14" s="150"/>
      <c r="K14" s="156" t="s">
        <v>256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</row>
    <row r="15" spans="1:21" ht="13.5" customHeight="1">
      <c r="A15" s="26" t="s">
        <v>218</v>
      </c>
      <c r="B15" s="133">
        <v>14366.15</v>
      </c>
      <c r="C15" s="133"/>
      <c r="D15" s="133">
        <v>3202.25</v>
      </c>
      <c r="E15" s="133">
        <v>5636.83</v>
      </c>
      <c r="F15" s="133"/>
      <c r="G15" s="133"/>
      <c r="H15" s="157">
        <f t="shared" si="0"/>
        <v>23205.230000000003</v>
      </c>
      <c r="I15" s="149"/>
      <c r="J15" s="150"/>
      <c r="K15" s="156" t="s">
        <v>257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</row>
    <row r="16" spans="1:21" ht="13.5" customHeight="1">
      <c r="A16" s="26" t="s">
        <v>49</v>
      </c>
      <c r="B16" s="133">
        <v>100440</v>
      </c>
      <c r="C16" s="133">
        <v>31747.97</v>
      </c>
      <c r="D16" s="133">
        <v>18072.990000000002</v>
      </c>
      <c r="E16" s="133"/>
      <c r="F16" s="133"/>
      <c r="G16" s="133">
        <v>53761.26</v>
      </c>
      <c r="H16" s="157">
        <f t="shared" si="0"/>
        <v>204022.22</v>
      </c>
      <c r="I16" s="149"/>
      <c r="J16" s="150"/>
      <c r="K16" s="156" t="s">
        <v>258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T16" s="154"/>
    </row>
    <row r="17" spans="1:18" ht="13.5" customHeight="1">
      <c r="A17" s="26" t="s">
        <v>52</v>
      </c>
      <c r="B17" s="133">
        <v>220090</v>
      </c>
      <c r="C17" s="133">
        <v>54227</v>
      </c>
      <c r="D17" s="133">
        <v>40183</v>
      </c>
      <c r="E17" s="133">
        <v>5357</v>
      </c>
      <c r="F17" s="133">
        <v>80</v>
      </c>
      <c r="G17" s="133"/>
      <c r="H17" s="157">
        <f t="shared" si="0"/>
        <v>319937</v>
      </c>
      <c r="I17" s="149"/>
      <c r="J17" s="150"/>
      <c r="K17" s="156" t="s">
        <v>259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</row>
    <row r="18" spans="1:18" ht="13.5" customHeight="1">
      <c r="A18" s="26" t="s">
        <v>219</v>
      </c>
      <c r="B18" s="133">
        <v>295115.05</v>
      </c>
      <c r="C18" s="133">
        <v>50230.720000000001</v>
      </c>
      <c r="D18" s="133"/>
      <c r="E18" s="133">
        <v>44635.91</v>
      </c>
      <c r="F18" s="133"/>
      <c r="G18" s="133">
        <v>139896.6</v>
      </c>
      <c r="H18" s="157">
        <f t="shared" si="0"/>
        <v>529878.28</v>
      </c>
      <c r="I18" s="149"/>
      <c r="J18" s="150"/>
      <c r="K18" s="160" t="s">
        <v>194</v>
      </c>
      <c r="L18" s="158">
        <f t="shared" ref="L18:Q18" si="3">SUM(L11:L17)</f>
        <v>224485</v>
      </c>
      <c r="M18" s="158">
        <f t="shared" si="3"/>
        <v>114937</v>
      </c>
      <c r="N18" s="158">
        <f t="shared" si="3"/>
        <v>19475</v>
      </c>
      <c r="O18" s="158">
        <f t="shared" si="3"/>
        <v>175</v>
      </c>
      <c r="P18" s="158">
        <f t="shared" si="3"/>
        <v>9728</v>
      </c>
      <c r="Q18" s="158">
        <f t="shared" si="3"/>
        <v>33114</v>
      </c>
      <c r="R18" s="161">
        <f>SUM(L18:Q18)</f>
        <v>401914</v>
      </c>
    </row>
    <row r="19" spans="1:18" ht="13.5" customHeight="1">
      <c r="A19" s="26" t="s">
        <v>56</v>
      </c>
      <c r="B19" s="133">
        <v>424446.77</v>
      </c>
      <c r="C19" s="133">
        <v>38186.32</v>
      </c>
      <c r="D19" s="133">
        <v>17465.150000000001</v>
      </c>
      <c r="E19" s="133"/>
      <c r="F19" s="133">
        <v>67649.929999999993</v>
      </c>
      <c r="G19" s="133">
        <v>41186.53</v>
      </c>
      <c r="H19" s="157">
        <f t="shared" si="0"/>
        <v>588934.70000000007</v>
      </c>
      <c r="I19" s="149"/>
      <c r="J19" s="150"/>
      <c r="K19" s="163"/>
      <c r="L19" s="100"/>
      <c r="M19" s="100"/>
      <c r="N19" s="100"/>
      <c r="O19" s="100"/>
      <c r="P19" s="164"/>
      <c r="Q19" s="165"/>
    </row>
    <row r="20" spans="1:18" ht="13.5" customHeight="1">
      <c r="A20" s="26" t="s">
        <v>220</v>
      </c>
      <c r="B20" s="133">
        <v>661116</v>
      </c>
      <c r="C20" s="133">
        <v>414895</v>
      </c>
      <c r="D20" s="133">
        <v>107487</v>
      </c>
      <c r="E20" s="133"/>
      <c r="F20" s="133">
        <v>108341</v>
      </c>
      <c r="G20" s="166"/>
      <c r="H20" s="157">
        <f t="shared" si="0"/>
        <v>1291839</v>
      </c>
      <c r="I20" s="149"/>
      <c r="J20" s="150"/>
      <c r="K20" s="151" t="s">
        <v>260</v>
      </c>
      <c r="L20" s="152">
        <v>114676.64</v>
      </c>
      <c r="M20" s="152"/>
      <c r="N20" s="152">
        <v>15690.47</v>
      </c>
      <c r="O20" s="152"/>
      <c r="P20" s="162"/>
      <c r="Q20" s="167">
        <v>116032.27</v>
      </c>
    </row>
    <row r="21" spans="1:18" ht="13.5" customHeight="1">
      <c r="A21" s="26" t="s">
        <v>59</v>
      </c>
      <c r="B21" s="133">
        <v>740012.61</v>
      </c>
      <c r="C21" s="133"/>
      <c r="D21" s="133">
        <v>54982.400000000001</v>
      </c>
      <c r="E21" s="133"/>
      <c r="F21" s="133"/>
      <c r="G21" s="133">
        <v>414537</v>
      </c>
      <c r="H21" s="157">
        <f t="shared" si="0"/>
        <v>1209532.01</v>
      </c>
      <c r="I21" s="149"/>
      <c r="J21" s="150"/>
      <c r="K21" s="156" t="s">
        <v>261</v>
      </c>
      <c r="L21" s="100">
        <v>65691.8</v>
      </c>
      <c r="M21" s="100"/>
      <c r="N21" s="100">
        <v>4887.92</v>
      </c>
      <c r="O21" s="100">
        <v>220</v>
      </c>
      <c r="P21" s="100"/>
      <c r="Q21" s="100"/>
    </row>
    <row r="22" spans="1:18" ht="13.5" customHeight="1">
      <c r="A22" s="26" t="s">
        <v>221</v>
      </c>
      <c r="B22" s="133">
        <f>L18</f>
        <v>224485</v>
      </c>
      <c r="C22" s="133">
        <f t="shared" ref="C22:G22" si="4">M18</f>
        <v>114937</v>
      </c>
      <c r="D22" s="133">
        <f t="shared" si="4"/>
        <v>19475</v>
      </c>
      <c r="E22" s="133">
        <f t="shared" si="4"/>
        <v>175</v>
      </c>
      <c r="F22" s="133">
        <f t="shared" si="4"/>
        <v>9728</v>
      </c>
      <c r="G22" s="133">
        <f t="shared" si="4"/>
        <v>33114</v>
      </c>
      <c r="H22" s="157">
        <f t="shared" si="0"/>
        <v>401914</v>
      </c>
      <c r="I22" s="149"/>
      <c r="J22" s="150"/>
      <c r="K22" s="156" t="s">
        <v>262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</row>
    <row r="23" spans="1:18" ht="13.5" customHeight="1">
      <c r="A23" s="26" t="s">
        <v>222</v>
      </c>
      <c r="B23" s="133">
        <f>L26</f>
        <v>180368.44</v>
      </c>
      <c r="C23" s="133"/>
      <c r="D23" s="133">
        <f t="shared" ref="D23:G23" si="5">N26</f>
        <v>23129.879999999997</v>
      </c>
      <c r="E23" s="133">
        <f t="shared" si="5"/>
        <v>220</v>
      </c>
      <c r="F23" s="133"/>
      <c r="G23" s="133">
        <f t="shared" si="5"/>
        <v>116032.27</v>
      </c>
      <c r="H23" s="157">
        <f>SUM(B23:G23)</f>
        <v>319750.59000000003</v>
      </c>
      <c r="I23" s="149"/>
      <c r="J23" s="150"/>
      <c r="K23" s="156" t="s">
        <v>263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</row>
    <row r="24" spans="1:18" ht="13.5" customHeight="1">
      <c r="A24" s="26" t="s">
        <v>223</v>
      </c>
      <c r="B24" s="100">
        <v>133515.93</v>
      </c>
      <c r="C24" s="133">
        <v>44451.09</v>
      </c>
      <c r="D24" s="133">
        <v>9734.6299999999992</v>
      </c>
      <c r="E24" s="133"/>
      <c r="F24" s="133">
        <v>11865.16</v>
      </c>
      <c r="G24" s="133"/>
      <c r="H24" s="157">
        <f t="shared" si="0"/>
        <v>199566.81</v>
      </c>
      <c r="I24" s="149"/>
      <c r="J24" s="150"/>
      <c r="K24" s="156" t="s">
        <v>264</v>
      </c>
      <c r="L24" s="100">
        <v>0</v>
      </c>
      <c r="M24" s="100">
        <v>0</v>
      </c>
      <c r="N24" s="100">
        <v>2551.4899999999998</v>
      </c>
      <c r="O24" s="100">
        <v>0</v>
      </c>
      <c r="P24" s="100">
        <v>0</v>
      </c>
      <c r="Q24" s="100">
        <v>0</v>
      </c>
    </row>
    <row r="25" spans="1:18" ht="13.5" customHeight="1">
      <c r="A25" s="26" t="s">
        <v>224</v>
      </c>
      <c r="B25" s="133">
        <f>L31</f>
        <v>220409.51</v>
      </c>
      <c r="C25" s="133">
        <f t="shared" ref="C25:G25" si="6">M31</f>
        <v>73393.73</v>
      </c>
      <c r="D25" s="133">
        <f t="shared" si="6"/>
        <v>18565.38</v>
      </c>
      <c r="F25" s="133">
        <f t="shared" si="6"/>
        <v>64117.36</v>
      </c>
      <c r="G25" s="133">
        <f t="shared" si="6"/>
        <v>54050.46</v>
      </c>
      <c r="H25" s="157">
        <f t="shared" si="0"/>
        <v>430536.44</v>
      </c>
      <c r="I25" s="149"/>
      <c r="J25" s="150"/>
      <c r="K25" s="156" t="s">
        <v>265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</row>
    <row r="26" spans="1:18" ht="13.5" customHeight="1">
      <c r="A26" s="26" t="s">
        <v>63</v>
      </c>
      <c r="B26" s="133">
        <v>39192.629999999997</v>
      </c>
      <c r="C26" s="133"/>
      <c r="D26" s="133">
        <v>3272.4</v>
      </c>
      <c r="E26" s="133"/>
      <c r="F26" s="133"/>
      <c r="G26" s="133"/>
      <c r="H26" s="157">
        <f t="shared" si="0"/>
        <v>42465.03</v>
      </c>
      <c r="I26" s="149"/>
      <c r="J26" s="150"/>
      <c r="K26" s="160" t="s">
        <v>194</v>
      </c>
      <c r="L26" s="158">
        <f t="shared" ref="L26:Q26" si="7">SUM(L20:L25)</f>
        <v>180368.44</v>
      </c>
      <c r="M26" s="158">
        <f t="shared" si="7"/>
        <v>0</v>
      </c>
      <c r="N26" s="158">
        <f t="shared" si="7"/>
        <v>23129.879999999997</v>
      </c>
      <c r="O26" s="158">
        <f t="shared" si="7"/>
        <v>220</v>
      </c>
      <c r="P26" s="158">
        <f t="shared" si="7"/>
        <v>0</v>
      </c>
      <c r="Q26" s="158">
        <f t="shared" si="7"/>
        <v>116032.27</v>
      </c>
      <c r="R26" s="161">
        <f>SUM(L26:Q26)</f>
        <v>319750.59000000003</v>
      </c>
    </row>
    <row r="27" spans="1:18" ht="13.5" customHeight="1">
      <c r="A27" s="26" t="s">
        <v>65</v>
      </c>
      <c r="B27" s="133">
        <v>234621.42</v>
      </c>
      <c r="C27" s="133">
        <v>88257.11</v>
      </c>
      <c r="D27" s="133">
        <v>71187.19</v>
      </c>
      <c r="E27" s="133">
        <v>31412.74</v>
      </c>
      <c r="F27" s="133">
        <v>77964.789999999994</v>
      </c>
      <c r="G27" s="133">
        <v>38760.25</v>
      </c>
      <c r="H27" s="157">
        <f t="shared" si="0"/>
        <v>542203.5</v>
      </c>
      <c r="I27" s="149"/>
      <c r="J27" s="150"/>
      <c r="K27" s="163"/>
      <c r="L27" s="100"/>
      <c r="M27" s="100"/>
      <c r="N27" s="100"/>
      <c r="O27" s="100"/>
      <c r="P27" s="164"/>
      <c r="Q27" s="165"/>
    </row>
    <row r="28" spans="1:18" ht="13.5" customHeight="1">
      <c r="A28" s="26" t="s">
        <v>70</v>
      </c>
      <c r="B28" s="133">
        <v>530942</v>
      </c>
      <c r="C28" s="133"/>
      <c r="D28" s="133">
        <v>41704.97</v>
      </c>
      <c r="E28" s="133"/>
      <c r="F28" s="133"/>
      <c r="G28" s="133"/>
      <c r="H28" s="157">
        <f t="shared" si="0"/>
        <v>572646.97</v>
      </c>
      <c r="I28" s="149"/>
      <c r="J28" s="150"/>
      <c r="K28" s="151" t="s">
        <v>266</v>
      </c>
      <c r="L28" s="152">
        <v>220409.51</v>
      </c>
      <c r="M28" s="152">
        <v>73393.73</v>
      </c>
      <c r="N28" s="152">
        <v>12280.98</v>
      </c>
      <c r="O28" s="152"/>
      <c r="P28" s="162">
        <v>58954.2</v>
      </c>
      <c r="Q28" s="152">
        <v>54050.46</v>
      </c>
    </row>
    <row r="29" spans="1:18" ht="13.5" customHeight="1">
      <c r="A29" s="26" t="s">
        <v>74</v>
      </c>
      <c r="B29" s="133">
        <v>32694.77</v>
      </c>
      <c r="C29" s="133">
        <v>5987.42</v>
      </c>
      <c r="D29" s="133">
        <v>9157.16</v>
      </c>
      <c r="E29" s="133"/>
      <c r="F29" s="133"/>
      <c r="G29" s="133">
        <v>4735.49</v>
      </c>
      <c r="H29" s="157">
        <f t="shared" si="0"/>
        <v>52574.840000000004</v>
      </c>
      <c r="I29" s="149"/>
      <c r="J29" s="150"/>
      <c r="K29" s="156" t="s">
        <v>267</v>
      </c>
      <c r="L29" s="100">
        <v>0</v>
      </c>
      <c r="M29" s="100">
        <v>0</v>
      </c>
      <c r="N29" s="100">
        <v>4437.49</v>
      </c>
      <c r="O29" s="100"/>
      <c r="P29" s="168">
        <v>5163.16</v>
      </c>
      <c r="Q29" s="100"/>
    </row>
    <row r="30" spans="1:18" ht="13.5" customHeight="1">
      <c r="A30" s="26" t="s">
        <v>75</v>
      </c>
      <c r="B30" s="133">
        <v>190456.69</v>
      </c>
      <c r="C30" s="133">
        <v>35171.25</v>
      </c>
      <c r="D30" s="133">
        <v>10955.97</v>
      </c>
      <c r="E30" s="133"/>
      <c r="F30" s="133"/>
      <c r="G30" s="133">
        <v>18711.48</v>
      </c>
      <c r="H30" s="157">
        <f t="shared" si="0"/>
        <v>255295.39</v>
      </c>
      <c r="I30" s="149"/>
      <c r="J30" s="150"/>
      <c r="K30" s="156" t="s">
        <v>268</v>
      </c>
      <c r="L30" s="100">
        <v>0</v>
      </c>
      <c r="M30" s="100">
        <v>0</v>
      </c>
      <c r="N30" s="100">
        <v>1846.91</v>
      </c>
      <c r="O30" s="100">
        <v>0</v>
      </c>
      <c r="P30" s="100">
        <v>0</v>
      </c>
      <c r="Q30" s="100">
        <v>0</v>
      </c>
    </row>
    <row r="31" spans="1:18" ht="13.5" customHeight="1">
      <c r="A31" s="26" t="s">
        <v>76</v>
      </c>
      <c r="B31" s="133">
        <v>232220.89</v>
      </c>
      <c r="C31" s="133">
        <v>94124.93</v>
      </c>
      <c r="D31" s="133">
        <v>108535.25</v>
      </c>
      <c r="E31" s="133"/>
      <c r="F31" s="133">
        <v>126973.42</v>
      </c>
      <c r="G31" s="133">
        <v>175441.61</v>
      </c>
      <c r="H31" s="157">
        <f t="shared" si="0"/>
        <v>737296.1</v>
      </c>
      <c r="I31" s="149"/>
      <c r="J31" s="150"/>
      <c r="K31" s="160" t="s">
        <v>194</v>
      </c>
      <c r="L31" s="158">
        <f t="shared" ref="L31:Q31" si="8">SUM(L28:L30)</f>
        <v>220409.51</v>
      </c>
      <c r="M31" s="158">
        <f t="shared" si="8"/>
        <v>73393.73</v>
      </c>
      <c r="N31" s="158">
        <f t="shared" si="8"/>
        <v>18565.38</v>
      </c>
      <c r="O31" s="158">
        <f t="shared" si="8"/>
        <v>0</v>
      </c>
      <c r="P31" s="158">
        <f t="shared" si="8"/>
        <v>64117.36</v>
      </c>
      <c r="Q31" s="158">
        <f t="shared" si="8"/>
        <v>54050.46</v>
      </c>
      <c r="R31" s="161">
        <f>SUM(L31:Q31)</f>
        <v>430536.44</v>
      </c>
    </row>
    <row r="32" spans="1:18" ht="13.5" customHeight="1">
      <c r="A32" s="26" t="s">
        <v>79</v>
      </c>
      <c r="B32" s="133">
        <v>246133</v>
      </c>
      <c r="C32" s="133">
        <v>126054</v>
      </c>
      <c r="D32" s="133">
        <v>128236</v>
      </c>
      <c r="E32" s="133"/>
      <c r="F32" s="133"/>
      <c r="G32" s="166">
        <v>88855</v>
      </c>
      <c r="H32" s="157">
        <f t="shared" si="0"/>
        <v>589278</v>
      </c>
      <c r="I32" s="149"/>
      <c r="J32" s="150"/>
      <c r="K32" s="163"/>
      <c r="L32" s="100"/>
      <c r="M32" s="100"/>
      <c r="N32" s="100"/>
      <c r="O32" s="100"/>
      <c r="P32" s="164"/>
      <c r="Q32" s="165"/>
    </row>
    <row r="33" spans="1:18" ht="13.5" customHeight="1">
      <c r="A33" s="26" t="s">
        <v>269</v>
      </c>
      <c r="B33" s="133">
        <v>53173</v>
      </c>
      <c r="C33" s="133"/>
      <c r="D33" s="133">
        <v>4667.6000000000004</v>
      </c>
      <c r="E33" s="133"/>
      <c r="G33" s="133"/>
      <c r="H33" s="157">
        <f t="shared" si="0"/>
        <v>57840.6</v>
      </c>
      <c r="I33" s="149"/>
      <c r="J33" s="150"/>
      <c r="K33" s="151" t="s">
        <v>270</v>
      </c>
      <c r="L33" s="152">
        <v>230410.98</v>
      </c>
      <c r="M33" s="152"/>
      <c r="N33" s="152"/>
      <c r="O33" s="152"/>
      <c r="P33" s="162">
        <v>214228.18000000002</v>
      </c>
      <c r="Q33" s="152"/>
    </row>
    <row r="34" spans="1:18" ht="13.5" customHeight="1">
      <c r="A34" s="26" t="s">
        <v>225</v>
      </c>
      <c r="B34" s="133">
        <v>79071</v>
      </c>
      <c r="C34" s="133">
        <v>31840</v>
      </c>
      <c r="D34" s="133">
        <v>28965</v>
      </c>
      <c r="E34" s="133">
        <v>44756</v>
      </c>
      <c r="F34" s="133"/>
      <c r="G34" s="133"/>
      <c r="H34" s="157">
        <f t="shared" si="0"/>
        <v>184632</v>
      </c>
      <c r="I34" s="149"/>
      <c r="J34" s="150"/>
      <c r="K34" s="156" t="s">
        <v>271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</row>
    <row r="35" spans="1:18" ht="13.5" customHeight="1">
      <c r="A35" s="26" t="s">
        <v>226</v>
      </c>
      <c r="B35" s="133">
        <v>29032.76</v>
      </c>
      <c r="C35" s="133"/>
      <c r="D35" s="133">
        <v>972.28</v>
      </c>
      <c r="E35" s="133">
        <v>1515.39</v>
      </c>
      <c r="F35" s="133">
        <v>531.82000000000005</v>
      </c>
      <c r="G35" s="133">
        <v>13528.21</v>
      </c>
      <c r="H35" s="157">
        <f t="shared" si="0"/>
        <v>45580.459999999992</v>
      </c>
      <c r="I35" s="149"/>
      <c r="J35" s="150"/>
      <c r="K35" s="156" t="s">
        <v>272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</row>
    <row r="36" spans="1:18" ht="13.5" customHeight="1">
      <c r="A36" s="26" t="s">
        <v>85</v>
      </c>
      <c r="B36" s="133">
        <v>27664.18</v>
      </c>
      <c r="C36" s="133">
        <v>2212.73</v>
      </c>
      <c r="D36" s="133">
        <v>3675.66</v>
      </c>
      <c r="E36" s="133"/>
      <c r="F36" s="133"/>
      <c r="G36" s="133">
        <v>6461.59</v>
      </c>
      <c r="H36" s="157">
        <f t="shared" si="0"/>
        <v>40014.160000000003</v>
      </c>
      <c r="I36" s="149"/>
      <c r="J36" s="150"/>
      <c r="K36" s="156" t="s">
        <v>273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</row>
    <row r="37" spans="1:18" ht="13.5" customHeight="1">
      <c r="A37" s="26" t="s">
        <v>88</v>
      </c>
      <c r="B37" s="133">
        <v>161695.87</v>
      </c>
      <c r="C37" s="133">
        <v>61972.62</v>
      </c>
      <c r="D37" s="133">
        <v>10595.65</v>
      </c>
      <c r="E37" s="133"/>
      <c r="F37" s="133">
        <v>46362.58</v>
      </c>
      <c r="G37" s="133">
        <v>13467.82</v>
      </c>
      <c r="H37" s="157">
        <f t="shared" si="0"/>
        <v>294094.53999999998</v>
      </c>
      <c r="I37" s="149"/>
      <c r="J37" s="150"/>
      <c r="K37" s="151" t="s">
        <v>194</v>
      </c>
      <c r="L37" s="158">
        <f t="shared" ref="L37:Q37" si="9">SUM(L33:L36)</f>
        <v>230410.98</v>
      </c>
      <c r="M37" s="158">
        <f t="shared" si="9"/>
        <v>0</v>
      </c>
      <c r="N37" s="158">
        <f t="shared" si="9"/>
        <v>0</v>
      </c>
      <c r="O37" s="158">
        <f t="shared" si="9"/>
        <v>0</v>
      </c>
      <c r="P37" s="158">
        <f t="shared" si="9"/>
        <v>214228.18000000002</v>
      </c>
      <c r="Q37" s="100">
        <f t="shared" si="9"/>
        <v>0</v>
      </c>
      <c r="R37" s="161">
        <f>SUM(L37:Q37)</f>
        <v>444639.16000000003</v>
      </c>
    </row>
    <row r="38" spans="1:18" ht="13.5" customHeight="1">
      <c r="A38" s="26" t="s">
        <v>188</v>
      </c>
      <c r="B38" s="133">
        <v>357809.39</v>
      </c>
      <c r="C38" s="133"/>
      <c r="D38" s="133">
        <v>26296.22</v>
      </c>
      <c r="E38" s="133">
        <v>52401.120000000003</v>
      </c>
      <c r="F38" s="133">
        <v>65779.37</v>
      </c>
      <c r="G38" s="133">
        <v>220809.75</v>
      </c>
      <c r="H38" s="157">
        <f t="shared" si="0"/>
        <v>723095.85</v>
      </c>
      <c r="I38" s="149"/>
      <c r="J38" s="150"/>
      <c r="K38" s="163"/>
      <c r="L38" s="100"/>
      <c r="M38" s="100"/>
      <c r="N38" s="100"/>
      <c r="O38" s="100"/>
      <c r="P38" s="169"/>
      <c r="Q38" s="170"/>
    </row>
    <row r="39" spans="1:18" ht="13.5" customHeight="1">
      <c r="A39" s="26" t="s">
        <v>91</v>
      </c>
      <c r="B39" s="133">
        <v>28085</v>
      </c>
      <c r="C39" s="133">
        <v>16444</v>
      </c>
      <c r="D39" s="133">
        <v>12534</v>
      </c>
      <c r="E39" s="133">
        <v>23116</v>
      </c>
      <c r="F39" s="133"/>
      <c r="G39" s="133">
        <v>31628</v>
      </c>
      <c r="H39" s="157">
        <f t="shared" si="0"/>
        <v>111807</v>
      </c>
      <c r="I39" s="149"/>
      <c r="J39" s="150"/>
      <c r="K39" s="151" t="s">
        <v>274</v>
      </c>
      <c r="L39" s="152">
        <v>502807</v>
      </c>
      <c r="M39" s="152">
        <v>428028</v>
      </c>
      <c r="N39" s="152">
        <v>304600</v>
      </c>
      <c r="O39" s="152"/>
      <c r="P39" s="162">
        <v>15638</v>
      </c>
      <c r="Q39" s="152"/>
    </row>
    <row r="40" spans="1:18" ht="13.5" customHeight="1">
      <c r="A40" s="26" t="s">
        <v>92</v>
      </c>
      <c r="B40" s="133">
        <v>200146.54</v>
      </c>
      <c r="C40" s="133">
        <v>280467.27</v>
      </c>
      <c r="D40" s="133">
        <v>191761.41</v>
      </c>
      <c r="E40" s="133"/>
      <c r="F40" s="133"/>
      <c r="G40" s="133"/>
      <c r="H40" s="157">
        <f t="shared" si="0"/>
        <v>672375.22000000009</v>
      </c>
      <c r="I40" s="149"/>
      <c r="J40" s="150"/>
      <c r="K40" s="156" t="s">
        <v>275</v>
      </c>
      <c r="L40" s="100">
        <v>274807</v>
      </c>
      <c r="M40" s="100">
        <v>428028</v>
      </c>
      <c r="N40" s="100">
        <v>287557</v>
      </c>
      <c r="O40" s="100"/>
      <c r="P40" s="100">
        <v>15638</v>
      </c>
      <c r="Q40" s="100"/>
      <c r="R40" s="100"/>
    </row>
    <row r="41" spans="1:18" ht="13.5" customHeight="1">
      <c r="A41" s="26" t="s">
        <v>189</v>
      </c>
      <c r="B41" s="133">
        <v>734551.73</v>
      </c>
      <c r="C41" s="133"/>
      <c r="D41" s="133">
        <v>59820.71</v>
      </c>
      <c r="E41" s="133"/>
      <c r="F41" s="133">
        <v>139644.25</v>
      </c>
      <c r="G41" s="133">
        <v>111030.8</v>
      </c>
      <c r="H41" s="157">
        <f t="shared" si="0"/>
        <v>1045047.49</v>
      </c>
      <c r="I41" s="149"/>
      <c r="J41" s="150"/>
      <c r="K41" s="156" t="s">
        <v>276</v>
      </c>
      <c r="L41" s="100">
        <v>23462</v>
      </c>
      <c r="M41" s="100">
        <v>3500</v>
      </c>
      <c r="N41" s="100">
        <v>2462</v>
      </c>
      <c r="O41" s="100"/>
      <c r="P41" s="100"/>
      <c r="Q41" s="100"/>
      <c r="R41" s="100"/>
    </row>
    <row r="42" spans="1:18" ht="13.5" customHeight="1">
      <c r="A42" s="26" t="s">
        <v>96</v>
      </c>
      <c r="B42" s="133">
        <v>84048.13</v>
      </c>
      <c r="C42" s="133">
        <v>9344.2000000000007</v>
      </c>
      <c r="D42" s="133">
        <v>7583.88</v>
      </c>
      <c r="E42" s="133"/>
      <c r="F42" s="133">
        <v>1986.21</v>
      </c>
      <c r="G42" s="133"/>
      <c r="H42" s="157">
        <f t="shared" si="0"/>
        <v>102962.42000000001</v>
      </c>
      <c r="I42" s="149"/>
      <c r="J42" s="150"/>
      <c r="K42" s="156" t="s">
        <v>277</v>
      </c>
      <c r="L42" s="100">
        <v>250307</v>
      </c>
      <c r="M42" s="100">
        <v>0</v>
      </c>
      <c r="N42" s="100">
        <v>16802</v>
      </c>
      <c r="O42" s="157">
        <v>0</v>
      </c>
      <c r="P42" s="157">
        <v>0</v>
      </c>
      <c r="Q42" s="157">
        <v>0</v>
      </c>
      <c r="R42" s="100"/>
    </row>
    <row r="43" spans="1:18" ht="13.5" customHeight="1">
      <c r="A43" s="26" t="s">
        <v>278</v>
      </c>
      <c r="B43" s="133">
        <v>56078</v>
      </c>
      <c r="C43" s="133"/>
      <c r="D43" s="133">
        <v>3892.82</v>
      </c>
      <c r="E43" s="133">
        <v>4243.91</v>
      </c>
      <c r="F43" s="133">
        <v>4923.87</v>
      </c>
      <c r="G43" s="133">
        <v>34421.949999999997</v>
      </c>
      <c r="H43" s="157">
        <f>SUM(B43:G43)</f>
        <v>103560.54999999999</v>
      </c>
      <c r="I43" s="149"/>
      <c r="J43" s="150"/>
      <c r="K43" s="147" t="s">
        <v>194</v>
      </c>
      <c r="L43" s="171">
        <f>SUM(L39+L41+L42)</f>
        <v>776576</v>
      </c>
      <c r="M43" s="171">
        <f>SUM(M39+M41+M42)</f>
        <v>431528</v>
      </c>
      <c r="N43" s="171">
        <f>SUM(N39+N41+N42)</f>
        <v>323864</v>
      </c>
      <c r="O43" s="171">
        <f>SUM(O39+O41+O42)</f>
        <v>0</v>
      </c>
      <c r="P43" s="171">
        <f>SUM(P39+P41+P42)</f>
        <v>15638</v>
      </c>
      <c r="Q43" s="171">
        <f t="shared" ref="Q43" si="10">SUM(Q39:Q42)</f>
        <v>0</v>
      </c>
      <c r="R43" s="159">
        <f>SUM(L43:Q43)</f>
        <v>1547606</v>
      </c>
    </row>
    <row r="44" spans="1:18" ht="13.5" customHeight="1">
      <c r="A44" s="26" t="s">
        <v>99</v>
      </c>
      <c r="B44" s="133">
        <v>131258.43</v>
      </c>
      <c r="C44" s="133">
        <v>3068.01</v>
      </c>
      <c r="D44" s="133">
        <v>4610.49</v>
      </c>
      <c r="E44" s="133">
        <v>60530.07</v>
      </c>
      <c r="F44" s="133">
        <v>9245</v>
      </c>
      <c r="G44" s="133">
        <v>7346</v>
      </c>
      <c r="H44" s="157">
        <f t="shared" si="0"/>
        <v>216058</v>
      </c>
      <c r="I44" s="149"/>
      <c r="J44" s="150"/>
      <c r="K44" s="172" t="s">
        <v>318</v>
      </c>
      <c r="L44" s="173"/>
      <c r="M44" s="173"/>
      <c r="N44" s="173"/>
      <c r="O44" s="173"/>
      <c r="P44" s="173"/>
      <c r="Q44" s="173"/>
      <c r="R44" s="174"/>
    </row>
    <row r="45" spans="1:18" ht="13.5" customHeight="1">
      <c r="A45" s="26" t="s">
        <v>228</v>
      </c>
      <c r="B45" s="133">
        <v>238305.45</v>
      </c>
      <c r="C45" s="133">
        <v>330653.65999999997</v>
      </c>
      <c r="D45" s="133">
        <v>45931.3</v>
      </c>
      <c r="E45" s="133"/>
      <c r="F45" s="133"/>
      <c r="G45" s="133"/>
      <c r="H45" s="157">
        <f t="shared" si="0"/>
        <v>614890.41</v>
      </c>
      <c r="I45" s="149"/>
      <c r="J45" s="150"/>
      <c r="L45" s="100"/>
      <c r="M45" s="100"/>
      <c r="N45" s="100"/>
      <c r="O45" s="100"/>
      <c r="P45" s="175"/>
      <c r="Q45" s="170"/>
      <c r="R45" s="107"/>
    </row>
    <row r="46" spans="1:18" ht="13.5" customHeight="1">
      <c r="A46" s="26" t="s">
        <v>102</v>
      </c>
      <c r="B46" s="133">
        <v>24913</v>
      </c>
      <c r="C46" s="133">
        <v>13200</v>
      </c>
      <c r="D46" s="133">
        <v>3733</v>
      </c>
      <c r="E46" s="133"/>
      <c r="F46" s="133"/>
      <c r="G46" s="133">
        <v>7863</v>
      </c>
      <c r="H46" s="157">
        <f t="shared" si="0"/>
        <v>49709</v>
      </c>
      <c r="I46" s="149"/>
      <c r="J46" s="150"/>
      <c r="K46" s="151" t="s">
        <v>279</v>
      </c>
      <c r="L46" s="152">
        <v>44450.35</v>
      </c>
      <c r="M46" s="152">
        <v>16810.009999999998</v>
      </c>
      <c r="N46" s="152"/>
      <c r="O46" s="152"/>
      <c r="P46" s="152">
        <v>1450</v>
      </c>
      <c r="Q46" s="152">
        <v>16150</v>
      </c>
      <c r="R46" s="107"/>
    </row>
    <row r="47" spans="1:18" ht="13.5" customHeight="1">
      <c r="A47" s="26" t="s">
        <v>104</v>
      </c>
      <c r="B47" s="133">
        <v>488104</v>
      </c>
      <c r="C47" s="133">
        <v>171302</v>
      </c>
      <c r="D47" s="133">
        <v>33034.379999999997</v>
      </c>
      <c r="E47" s="133"/>
      <c r="F47" s="133">
        <v>15929.55</v>
      </c>
      <c r="G47" s="133">
        <v>11848.17</v>
      </c>
      <c r="H47" s="157">
        <f t="shared" si="0"/>
        <v>720218.10000000009</v>
      </c>
      <c r="I47" s="149"/>
      <c r="J47" s="150"/>
      <c r="K47" s="156" t="s">
        <v>280</v>
      </c>
      <c r="L47" s="100">
        <v>2745.45</v>
      </c>
      <c r="M47" s="100"/>
      <c r="N47" s="100">
        <v>2125.27</v>
      </c>
      <c r="O47" s="100">
        <v>462.27</v>
      </c>
      <c r="P47" s="100"/>
      <c r="Q47" s="100">
        <v>12000</v>
      </c>
      <c r="R47" s="107"/>
    </row>
    <row r="48" spans="1:18" ht="13.5" customHeight="1">
      <c r="A48" s="26" t="s">
        <v>105</v>
      </c>
      <c r="B48" s="133">
        <v>273847.23</v>
      </c>
      <c r="C48" s="133">
        <v>39508.629999999997</v>
      </c>
      <c r="D48" s="133"/>
      <c r="E48" s="133"/>
      <c r="F48" s="133"/>
      <c r="G48" s="133"/>
      <c r="H48" s="157">
        <f t="shared" si="0"/>
        <v>313355.86</v>
      </c>
      <c r="I48" s="149"/>
      <c r="J48" s="150"/>
      <c r="K48" s="156" t="s">
        <v>281</v>
      </c>
      <c r="L48" s="100">
        <v>0</v>
      </c>
      <c r="M48" s="100">
        <v>0</v>
      </c>
      <c r="N48" s="100">
        <v>1171</v>
      </c>
      <c r="O48" s="100">
        <v>0</v>
      </c>
      <c r="P48" s="100">
        <v>0</v>
      </c>
      <c r="Q48" s="100">
        <v>0</v>
      </c>
      <c r="R48" s="107"/>
    </row>
    <row r="49" spans="1:18" ht="13.5" customHeight="1">
      <c r="A49" s="26" t="s">
        <v>106</v>
      </c>
      <c r="B49" s="133">
        <v>49957.23</v>
      </c>
      <c r="C49" s="133"/>
      <c r="D49" s="133">
        <v>3810.97</v>
      </c>
      <c r="E49" s="133"/>
      <c r="F49" s="133">
        <v>9695.61</v>
      </c>
      <c r="G49" s="133"/>
      <c r="H49" s="148">
        <f t="shared" si="0"/>
        <v>63463.810000000005</v>
      </c>
      <c r="I49" s="149"/>
      <c r="J49" s="150"/>
      <c r="K49" s="156" t="s">
        <v>282</v>
      </c>
      <c r="L49" s="100">
        <v>0</v>
      </c>
      <c r="M49" s="100">
        <v>0</v>
      </c>
      <c r="N49" s="100">
        <v>2099</v>
      </c>
      <c r="O49" s="100">
        <v>0</v>
      </c>
      <c r="P49" s="100">
        <v>0</v>
      </c>
      <c r="Q49" s="100">
        <v>0</v>
      </c>
      <c r="R49" s="107"/>
    </row>
    <row r="50" spans="1:18" ht="13.5" customHeight="1">
      <c r="A50" s="26" t="s">
        <v>108</v>
      </c>
      <c r="B50" s="133">
        <v>20812.400000000001</v>
      </c>
      <c r="C50" s="133"/>
      <c r="D50" s="133">
        <v>6185.41</v>
      </c>
      <c r="E50" s="133">
        <v>1718.5</v>
      </c>
      <c r="F50" s="133">
        <v>1757.55</v>
      </c>
      <c r="G50" s="133">
        <v>30655.38</v>
      </c>
      <c r="H50" s="148">
        <f t="shared" si="0"/>
        <v>61129.240000000005</v>
      </c>
      <c r="I50" s="149"/>
      <c r="J50" s="150"/>
      <c r="K50" s="156" t="s">
        <v>283</v>
      </c>
      <c r="L50" s="100">
        <v>22551.85</v>
      </c>
      <c r="M50" s="100">
        <v>1444.39</v>
      </c>
      <c r="N50" s="100">
        <v>2995.16</v>
      </c>
      <c r="O50" s="100">
        <v>0</v>
      </c>
      <c r="P50" s="100">
        <v>0</v>
      </c>
      <c r="Q50" s="100">
        <v>0</v>
      </c>
      <c r="R50" s="107"/>
    </row>
    <row r="51" spans="1:18" ht="12.75">
      <c r="A51" s="26"/>
      <c r="B51" s="66"/>
      <c r="C51" s="66"/>
      <c r="D51" s="66"/>
      <c r="E51" s="66"/>
      <c r="F51" s="66"/>
      <c r="G51" s="66"/>
      <c r="H51" s="148"/>
      <c r="I51" s="149"/>
      <c r="K51" s="151" t="s">
        <v>194</v>
      </c>
      <c r="L51" s="158">
        <f t="shared" ref="L51:Q51" si="11">SUM(L46:L50)</f>
        <v>69747.649999999994</v>
      </c>
      <c r="M51" s="158">
        <f t="shared" si="11"/>
        <v>18254.399999999998</v>
      </c>
      <c r="N51" s="158">
        <f t="shared" si="11"/>
        <v>8390.43</v>
      </c>
      <c r="O51" s="158">
        <f t="shared" si="11"/>
        <v>462.27</v>
      </c>
      <c r="P51" s="158">
        <f t="shared" si="11"/>
        <v>1450</v>
      </c>
      <c r="Q51" s="158">
        <f t="shared" si="11"/>
        <v>28150</v>
      </c>
      <c r="R51" s="159">
        <f>SUM(L51:Q51)</f>
        <v>126454.74999999999</v>
      </c>
    </row>
    <row r="52" spans="1:18" ht="11.45" customHeight="1">
      <c r="A52" s="136"/>
      <c r="B52" s="133"/>
      <c r="C52" s="133"/>
      <c r="D52" s="133"/>
      <c r="E52" s="133"/>
      <c r="F52" s="133"/>
      <c r="G52" s="133"/>
      <c r="H52" s="157"/>
      <c r="I52" s="149"/>
      <c r="K52" s="163"/>
      <c r="L52" s="100"/>
      <c r="M52" s="100"/>
      <c r="N52" s="100"/>
      <c r="O52" s="100"/>
      <c r="P52" s="176"/>
      <c r="Q52" s="170"/>
      <c r="R52" s="107"/>
    </row>
    <row r="53" spans="1:18" ht="11.45" customHeight="1">
      <c r="A53" s="125" t="s">
        <v>319</v>
      </c>
      <c r="B53" s="177"/>
      <c r="C53" s="177"/>
      <c r="D53" s="177"/>
      <c r="E53" s="177"/>
      <c r="F53" s="177"/>
      <c r="G53" s="177"/>
      <c r="H53" s="157"/>
      <c r="I53" s="149"/>
      <c r="K53" s="151" t="s">
        <v>284</v>
      </c>
      <c r="L53" s="19">
        <v>547000</v>
      </c>
      <c r="M53" s="152"/>
      <c r="Q53" s="152"/>
      <c r="R53" s="107"/>
    </row>
    <row r="54" spans="1:18" ht="11.45" customHeight="1">
      <c r="A54" s="136"/>
      <c r="B54" s="66"/>
      <c r="C54" s="66"/>
      <c r="D54" s="66"/>
      <c r="E54" s="66"/>
      <c r="F54" s="66"/>
      <c r="G54" s="66"/>
      <c r="H54" s="148"/>
      <c r="I54" s="149"/>
      <c r="K54" s="156" t="s">
        <v>285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7"/>
    </row>
    <row r="55" spans="1:18" ht="14.25" customHeight="1">
      <c r="A55" s="136"/>
      <c r="B55" s="66"/>
      <c r="C55" s="66"/>
      <c r="D55" s="66"/>
      <c r="E55" s="66"/>
      <c r="F55" s="66"/>
      <c r="G55" s="66"/>
      <c r="H55" s="148"/>
      <c r="I55" s="149"/>
      <c r="K55" s="156" t="s">
        <v>286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7"/>
    </row>
    <row r="56" spans="1:18" ht="14.25" customHeight="1">
      <c r="A56" s="26"/>
      <c r="B56" s="66"/>
      <c r="C56" s="66"/>
      <c r="D56" s="66"/>
      <c r="E56" s="66"/>
      <c r="F56" s="66"/>
      <c r="G56" s="66"/>
      <c r="H56" s="148"/>
      <c r="I56" s="149"/>
      <c r="K56" s="156" t="s">
        <v>287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7"/>
    </row>
    <row r="57" spans="1:18" ht="14.25" customHeight="1">
      <c r="I57" s="149"/>
      <c r="K57" s="156" t="s">
        <v>290</v>
      </c>
      <c r="L57" s="100"/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7"/>
    </row>
    <row r="58" spans="1:18" ht="14.25" customHeight="1">
      <c r="I58" s="26"/>
      <c r="K58" s="151" t="s">
        <v>194</v>
      </c>
      <c r="L58" s="158">
        <f t="shared" ref="L58:Q58" si="12">SUM(L53:L57)</f>
        <v>547000</v>
      </c>
      <c r="M58" s="158">
        <f t="shared" si="12"/>
        <v>0</v>
      </c>
      <c r="N58" s="158">
        <f t="shared" si="12"/>
        <v>0</v>
      </c>
      <c r="O58" s="158">
        <f t="shared" si="12"/>
        <v>0</v>
      </c>
      <c r="P58" s="158">
        <f t="shared" si="12"/>
        <v>0</v>
      </c>
      <c r="Q58" s="158">
        <f t="shared" si="12"/>
        <v>0</v>
      </c>
      <c r="R58" s="159">
        <f>SUM(L58:Q58)</f>
        <v>547000</v>
      </c>
    </row>
    <row r="59" spans="1:18" ht="14.25" customHeight="1">
      <c r="K59" s="163"/>
      <c r="L59" s="100"/>
      <c r="M59" s="100"/>
      <c r="N59" s="100"/>
      <c r="O59" s="100"/>
      <c r="P59" s="176"/>
      <c r="Q59" s="167"/>
      <c r="R59" s="107"/>
    </row>
    <row r="60" spans="1:18" ht="14.25" customHeight="1">
      <c r="K60" s="151" t="s">
        <v>291</v>
      </c>
      <c r="L60" s="152">
        <v>100961.85</v>
      </c>
      <c r="M60" s="152"/>
      <c r="N60" s="152">
        <v>5877.86</v>
      </c>
      <c r="O60" s="152">
        <v>1998.44</v>
      </c>
      <c r="P60" s="152">
        <v>3332.54</v>
      </c>
      <c r="Q60" s="170"/>
      <c r="R60" s="107"/>
    </row>
    <row r="61" spans="1:18" ht="14.25" customHeight="1">
      <c r="K61" s="156" t="s">
        <v>292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7"/>
    </row>
    <row r="62" spans="1:18" ht="14.25" customHeight="1">
      <c r="K62" s="156" t="s">
        <v>293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7"/>
    </row>
    <row r="63" spans="1:18" ht="14.25" customHeight="1">
      <c r="K63" s="151" t="s">
        <v>194</v>
      </c>
      <c r="L63" s="158">
        <f>SUM(L60:L62)</f>
        <v>100961.85</v>
      </c>
      <c r="M63" s="158">
        <f t="shared" ref="M63:Q63" si="13">SUM(M60:M62)</f>
        <v>0</v>
      </c>
      <c r="N63" s="158">
        <f>SUM(N60:N62)</f>
        <v>5877.86</v>
      </c>
      <c r="O63" s="158">
        <f>SUM(O60:O62)</f>
        <v>1998.44</v>
      </c>
      <c r="P63" s="158">
        <f>SUM(P60:P62)</f>
        <v>3332.54</v>
      </c>
      <c r="Q63" s="100">
        <f t="shared" si="13"/>
        <v>0</v>
      </c>
      <c r="R63" s="159">
        <f>SUM(L63:Q63)</f>
        <v>112170.69</v>
      </c>
    </row>
    <row r="65" spans="11:18" ht="14.25" customHeight="1">
      <c r="K65" s="151" t="s">
        <v>294</v>
      </c>
      <c r="L65" s="152">
        <v>668730</v>
      </c>
      <c r="M65" s="152">
        <v>192816</v>
      </c>
      <c r="N65" s="152"/>
      <c r="O65" s="152"/>
      <c r="P65" s="152"/>
      <c r="Q65" s="167">
        <v>98623</v>
      </c>
      <c r="R65" s="107"/>
    </row>
    <row r="66" spans="11:18" ht="14.25" customHeight="1">
      <c r="K66" s="156" t="s">
        <v>295</v>
      </c>
      <c r="L66" s="100">
        <v>947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7"/>
    </row>
    <row r="67" spans="11:18" ht="14.25" customHeight="1">
      <c r="K67" s="156" t="s">
        <v>296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7"/>
    </row>
    <row r="68" spans="11:18" ht="14.25" customHeight="1">
      <c r="K68" s="156" t="s">
        <v>297</v>
      </c>
      <c r="L68" s="100">
        <v>0</v>
      </c>
      <c r="M68" s="100">
        <v>0</v>
      </c>
      <c r="N68" s="100">
        <v>3360.91</v>
      </c>
      <c r="O68" s="100">
        <v>0</v>
      </c>
      <c r="P68" s="100">
        <v>0</v>
      </c>
      <c r="Q68" s="100">
        <v>0</v>
      </c>
      <c r="R68" s="107"/>
    </row>
    <row r="69" spans="11:18" ht="14.25" customHeight="1">
      <c r="K69" s="156" t="s">
        <v>298</v>
      </c>
      <c r="L69" s="100">
        <v>0</v>
      </c>
      <c r="M69" s="100">
        <v>0</v>
      </c>
      <c r="N69" s="100">
        <v>280</v>
      </c>
      <c r="O69" s="100">
        <v>3256</v>
      </c>
      <c r="P69" s="100">
        <v>14535</v>
      </c>
      <c r="Q69" s="100">
        <v>0</v>
      </c>
      <c r="R69" s="107"/>
    </row>
    <row r="70" spans="11:18" ht="14.25" customHeight="1">
      <c r="K70" s="156" t="s">
        <v>299</v>
      </c>
      <c r="L70" s="100">
        <v>596.89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7"/>
    </row>
    <row r="71" spans="11:18" ht="14.25" customHeight="1">
      <c r="K71" s="156" t="s">
        <v>301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7"/>
    </row>
    <row r="72" spans="11:18" ht="14.25" customHeight="1">
      <c r="K72" s="156" t="s">
        <v>302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7"/>
    </row>
    <row r="73" spans="11:18" ht="14.25" customHeight="1">
      <c r="K73" s="156" t="s">
        <v>303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7"/>
    </row>
    <row r="74" spans="11:18" ht="14.25" customHeight="1">
      <c r="K74" s="156" t="s">
        <v>304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7"/>
    </row>
    <row r="75" spans="11:18" ht="14.25" customHeight="1">
      <c r="K75" s="156" t="s">
        <v>305</v>
      </c>
      <c r="L75" s="100">
        <v>0</v>
      </c>
      <c r="M75" s="100">
        <v>0</v>
      </c>
      <c r="N75" s="100">
        <v>3548</v>
      </c>
      <c r="O75" s="100">
        <v>0</v>
      </c>
      <c r="P75" s="100">
        <v>0</v>
      </c>
      <c r="Q75" s="100">
        <v>0</v>
      </c>
      <c r="R75" s="107"/>
    </row>
    <row r="76" spans="11:18" ht="14.25" customHeight="1">
      <c r="K76" s="151" t="s">
        <v>194</v>
      </c>
      <c r="L76" s="158">
        <f t="shared" ref="L76:Q76" si="14">SUM(L65:L75)</f>
        <v>670273.89</v>
      </c>
      <c r="M76" s="158">
        <f t="shared" si="14"/>
        <v>192816</v>
      </c>
      <c r="N76" s="158">
        <f t="shared" si="14"/>
        <v>7188.91</v>
      </c>
      <c r="O76" s="158">
        <f t="shared" si="14"/>
        <v>3256</v>
      </c>
      <c r="P76" s="158">
        <f t="shared" si="14"/>
        <v>14535</v>
      </c>
      <c r="Q76" s="158">
        <f t="shared" si="14"/>
        <v>98623</v>
      </c>
      <c r="R76" s="159">
        <f>SUM(L76:Q76)</f>
        <v>986692.8</v>
      </c>
    </row>
    <row r="77" spans="11:18" ht="14.25" customHeight="1">
      <c r="K77" s="178"/>
      <c r="L77" s="100"/>
      <c r="M77" s="100"/>
      <c r="N77" s="100"/>
      <c r="O77" s="100"/>
      <c r="P77" s="176"/>
      <c r="Q77" s="167"/>
      <c r="R77" s="107"/>
    </row>
    <row r="78" spans="11:18" ht="14.25" customHeight="1">
      <c r="K78" s="151" t="s">
        <v>306</v>
      </c>
      <c r="L78" s="152">
        <v>148656.39000000001</v>
      </c>
      <c r="M78" s="152">
        <v>0</v>
      </c>
      <c r="N78" s="152"/>
      <c r="O78" s="152"/>
      <c r="P78" s="179">
        <v>26113.72</v>
      </c>
      <c r="Q78" s="152">
        <v>13129.31</v>
      </c>
      <c r="R78" s="107"/>
    </row>
    <row r="79" spans="11:18" ht="14.25" customHeight="1">
      <c r="K79" s="156" t="s">
        <v>307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7"/>
    </row>
    <row r="80" spans="11:18" ht="14.25" customHeight="1">
      <c r="K80" s="156" t="s">
        <v>308</v>
      </c>
      <c r="L80" s="100">
        <v>13935.26</v>
      </c>
      <c r="M80" s="100">
        <v>0</v>
      </c>
      <c r="N80" s="100">
        <v>349.27</v>
      </c>
      <c r="O80" s="100">
        <v>2520.0700000000002</v>
      </c>
      <c r="P80" s="70">
        <v>0</v>
      </c>
      <c r="Q80" s="175">
        <v>0</v>
      </c>
      <c r="R80" s="107"/>
    </row>
    <row r="81" spans="11:18" ht="14.25" customHeight="1">
      <c r="K81" s="156" t="s">
        <v>309</v>
      </c>
      <c r="L81" s="100">
        <v>0</v>
      </c>
      <c r="M81" s="100">
        <v>0</v>
      </c>
      <c r="N81" s="100">
        <v>1937</v>
      </c>
      <c r="O81" s="100">
        <v>3363</v>
      </c>
      <c r="P81" s="70">
        <v>0</v>
      </c>
      <c r="Q81" s="175">
        <v>0</v>
      </c>
      <c r="R81" s="107"/>
    </row>
    <row r="82" spans="11:18" ht="14.25" customHeight="1">
      <c r="K82" s="156" t="s">
        <v>310</v>
      </c>
      <c r="L82" s="100">
        <v>18613</v>
      </c>
      <c r="M82" s="100">
        <v>0</v>
      </c>
      <c r="N82" s="100">
        <v>992</v>
      </c>
      <c r="O82" s="100">
        <v>0</v>
      </c>
      <c r="P82" s="100">
        <v>0</v>
      </c>
      <c r="Q82" s="100">
        <v>0</v>
      </c>
      <c r="R82" s="107"/>
    </row>
    <row r="83" spans="11:18" ht="14.25" customHeight="1">
      <c r="K83" s="156" t="s">
        <v>311</v>
      </c>
      <c r="L83" s="100">
        <v>33773.760000000002</v>
      </c>
      <c r="M83" s="100"/>
      <c r="N83" s="100">
        <v>1615.79</v>
      </c>
      <c r="O83" s="100">
        <v>104.26</v>
      </c>
      <c r="P83" s="100">
        <v>300</v>
      </c>
      <c r="Q83" s="100"/>
      <c r="R83" s="107"/>
    </row>
    <row r="84" spans="11:18" ht="14.25" customHeight="1">
      <c r="K84" s="151" t="s">
        <v>194</v>
      </c>
      <c r="L84" s="158">
        <f t="shared" ref="L84:P84" si="15">SUM(L78:L83)</f>
        <v>214978.41000000003</v>
      </c>
      <c r="M84" s="158">
        <f t="shared" si="15"/>
        <v>0</v>
      </c>
      <c r="N84" s="158">
        <f t="shared" si="15"/>
        <v>4894.0599999999995</v>
      </c>
      <c r="O84" s="158">
        <f t="shared" si="15"/>
        <v>5987.33</v>
      </c>
      <c r="P84" s="158">
        <f t="shared" si="15"/>
        <v>26413.72</v>
      </c>
      <c r="Q84" s="158">
        <f>SUM(Q78:Q83)</f>
        <v>13129.31</v>
      </c>
      <c r="R84" s="159">
        <f>SUM(L84:Q84)</f>
        <v>265402.83</v>
      </c>
    </row>
    <row r="85" spans="11:18" ht="14.25" customHeight="1">
      <c r="K85" s="163"/>
      <c r="L85" s="100"/>
      <c r="M85" s="100"/>
      <c r="N85" s="100"/>
      <c r="O85" s="100"/>
      <c r="P85" s="70"/>
      <c r="Q85" s="167"/>
      <c r="R85" s="107"/>
    </row>
    <row r="86" spans="11:18" ht="14.25" customHeight="1">
      <c r="K86" s="151" t="s">
        <v>312</v>
      </c>
      <c r="L86" s="100"/>
      <c r="M86" s="100"/>
      <c r="N86" s="100"/>
      <c r="O86" s="100"/>
      <c r="P86" s="70"/>
      <c r="Q86" s="170"/>
      <c r="R86" s="107"/>
    </row>
    <row r="87" spans="11:18" ht="14.25" customHeight="1">
      <c r="K87" s="156" t="s">
        <v>313</v>
      </c>
      <c r="L87" s="133">
        <v>273847.23</v>
      </c>
      <c r="M87" s="133">
        <v>39508.629999999997</v>
      </c>
      <c r="N87" s="133">
        <v>0</v>
      </c>
      <c r="O87" s="100">
        <v>0</v>
      </c>
      <c r="P87" s="133">
        <v>0</v>
      </c>
      <c r="Q87" s="100">
        <v>0</v>
      </c>
      <c r="R87" s="107"/>
    </row>
    <row r="88" spans="11:18" ht="14.25" customHeight="1">
      <c r="K88" s="156" t="s">
        <v>314</v>
      </c>
      <c r="L88" s="100">
        <v>0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7"/>
    </row>
    <row r="89" spans="11:18" ht="14.25" customHeight="1">
      <c r="K89" s="17" t="s">
        <v>194</v>
      </c>
      <c r="L89" s="158">
        <f t="shared" ref="L89:Q89" si="16">SUM(L87:L88)</f>
        <v>273847.23</v>
      </c>
      <c r="M89" s="158">
        <f t="shared" si="16"/>
        <v>39508.629999999997</v>
      </c>
      <c r="N89" s="158">
        <f t="shared" si="16"/>
        <v>0</v>
      </c>
      <c r="O89" s="158">
        <f t="shared" si="16"/>
        <v>0</v>
      </c>
      <c r="P89" s="158">
        <f t="shared" si="16"/>
        <v>0</v>
      </c>
      <c r="Q89" s="100">
        <f t="shared" si="16"/>
        <v>0</v>
      </c>
      <c r="R89" s="159">
        <f>SUM(L89:Q89)</f>
        <v>313355.86</v>
      </c>
    </row>
  </sheetData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0505-6592-471C-AA6A-696617AF6C65}">
  <dimension ref="A1:K55"/>
  <sheetViews>
    <sheetView zoomScaleNormal="100" workbookViewId="0">
      <pane ySplit="3" topLeftCell="A32" activePane="bottomLeft" state="frozen"/>
      <selection pane="bottomLeft" activeCell="A56" sqref="A56"/>
      <selection activeCell="D58" sqref="D58"/>
    </sheetView>
  </sheetViews>
  <sheetFormatPr defaultColWidth="8.85546875" defaultRowHeight="14.25" customHeight="1"/>
  <cols>
    <col min="1" max="1" width="18.5703125" customWidth="1"/>
    <col min="2" max="2" width="12" customWidth="1"/>
    <col min="3" max="3" width="1.140625" customWidth="1"/>
    <col min="4" max="5" width="11" customWidth="1"/>
    <col min="6" max="6" width="9.7109375" customWidth="1"/>
    <col min="7" max="7" width="11.140625" bestFit="1" customWidth="1"/>
    <col min="8" max="8" width="14.42578125" customWidth="1"/>
    <col min="9" max="9" width="12" bestFit="1" customWidth="1"/>
    <col min="10" max="10" width="7.28515625" customWidth="1"/>
    <col min="11" max="11" width="14" bestFit="1" customWidth="1"/>
  </cols>
  <sheetData>
    <row r="1" spans="1:9" ht="16.5" customHeight="1">
      <c r="A1" s="1" t="s">
        <v>242</v>
      </c>
    </row>
    <row r="2" spans="1:9" ht="6" customHeight="1">
      <c r="A2" s="1"/>
    </row>
    <row r="3" spans="1:9" ht="70.5" customHeight="1">
      <c r="B3" s="42" t="s">
        <v>243</v>
      </c>
      <c r="C3" s="42"/>
      <c r="D3" s="42" t="s">
        <v>244</v>
      </c>
      <c r="E3" s="42" t="s">
        <v>245</v>
      </c>
      <c r="F3" s="42" t="s">
        <v>246</v>
      </c>
      <c r="G3" s="42" t="s">
        <v>247</v>
      </c>
      <c r="H3" s="42" t="s">
        <v>248</v>
      </c>
      <c r="I3" s="42" t="s">
        <v>194</v>
      </c>
    </row>
    <row r="4" spans="1:9" ht="13.5" customHeight="1">
      <c r="A4" s="136" t="s">
        <v>109</v>
      </c>
      <c r="B4" s="157">
        <v>547791.74</v>
      </c>
      <c r="C4" s="157"/>
      <c r="D4" s="157"/>
      <c r="E4" s="157">
        <v>68223.7</v>
      </c>
      <c r="F4" s="157">
        <v>112685.56</v>
      </c>
      <c r="G4" s="157">
        <v>252118.6</v>
      </c>
      <c r="H4" s="157"/>
      <c r="I4" s="148">
        <f t="shared" ref="I4:I46" si="0">SUM(B4:H4)</f>
        <v>980819.6</v>
      </c>
    </row>
    <row r="5" spans="1:9" ht="13.5" customHeight="1">
      <c r="A5" s="136" t="s">
        <v>229</v>
      </c>
      <c r="B5" s="133">
        <f>'Exp on Library Material A-L'!L37</f>
        <v>230410.98</v>
      </c>
      <c r="C5" s="133"/>
      <c r="D5" s="133"/>
      <c r="E5" s="133"/>
      <c r="F5" s="133"/>
      <c r="G5" s="133">
        <f>'Exp on Library Material A-L'!P37</f>
        <v>214228.18000000002</v>
      </c>
      <c r="H5" s="133"/>
      <c r="I5" s="148">
        <f t="shared" si="0"/>
        <v>444639.16000000003</v>
      </c>
    </row>
    <row r="6" spans="1:9" ht="13.5" customHeight="1">
      <c r="A6" s="136" t="s">
        <v>112</v>
      </c>
      <c r="B6" s="133">
        <v>161513.1</v>
      </c>
      <c r="C6" s="133"/>
      <c r="D6" s="133">
        <v>88605.22</v>
      </c>
      <c r="E6" s="133"/>
      <c r="F6" s="133"/>
      <c r="G6" s="133"/>
      <c r="H6" s="133">
        <v>19496.96</v>
      </c>
      <c r="I6" s="148">
        <f t="shared" si="0"/>
        <v>269615.28000000003</v>
      </c>
    </row>
    <row r="7" spans="1:9" ht="13.5" customHeight="1">
      <c r="A7" s="136" t="s">
        <v>113</v>
      </c>
      <c r="B7" s="133">
        <v>204856.68</v>
      </c>
      <c r="C7" s="133"/>
      <c r="D7" s="133">
        <v>131157.22</v>
      </c>
      <c r="E7" s="133">
        <v>36197.64</v>
      </c>
      <c r="F7" s="133">
        <v>916.1</v>
      </c>
      <c r="G7" s="133"/>
      <c r="H7" s="133">
        <v>90862.46</v>
      </c>
      <c r="I7" s="148">
        <f t="shared" si="0"/>
        <v>463990.10000000003</v>
      </c>
    </row>
    <row r="8" spans="1:9" ht="13.5" customHeight="1">
      <c r="A8" s="136" t="s">
        <v>114</v>
      </c>
      <c r="B8" s="133">
        <v>88880.97</v>
      </c>
      <c r="C8" s="133"/>
      <c r="D8" s="133">
        <v>16109.41</v>
      </c>
      <c r="E8" s="133">
        <v>12716.68</v>
      </c>
      <c r="F8" s="133">
        <v>15.96</v>
      </c>
      <c r="G8" s="133">
        <v>10372.89</v>
      </c>
      <c r="H8" s="133">
        <v>42748.08</v>
      </c>
      <c r="I8" s="148">
        <f t="shared" si="0"/>
        <v>170843.99</v>
      </c>
    </row>
    <row r="9" spans="1:9" ht="13.5" customHeight="1">
      <c r="A9" s="136" t="s">
        <v>116</v>
      </c>
      <c r="B9" s="133">
        <v>131857</v>
      </c>
      <c r="C9" s="133"/>
      <c r="D9" s="133">
        <v>31589</v>
      </c>
      <c r="E9" s="133">
        <v>16838.490000000002</v>
      </c>
      <c r="F9" s="133"/>
      <c r="G9" s="133">
        <v>9143.27</v>
      </c>
      <c r="H9" s="133">
        <v>36110.26</v>
      </c>
      <c r="I9" s="148">
        <f t="shared" si="0"/>
        <v>225538.02</v>
      </c>
    </row>
    <row r="10" spans="1:9" ht="13.5" customHeight="1">
      <c r="A10" s="136" t="s">
        <v>288</v>
      </c>
      <c r="B10" s="133">
        <v>12979.92</v>
      </c>
      <c r="C10" s="133" t="s">
        <v>289</v>
      </c>
      <c r="D10" s="133"/>
      <c r="E10" s="133">
        <v>2129.2399999999998</v>
      </c>
      <c r="F10" s="133"/>
      <c r="G10" s="133">
        <v>1130</v>
      </c>
      <c r="H10" s="133">
        <v>16069.38</v>
      </c>
      <c r="I10" s="157">
        <f t="shared" si="0"/>
        <v>32308.54</v>
      </c>
    </row>
    <row r="11" spans="1:9" ht="13.5" customHeight="1">
      <c r="A11" s="136" t="s">
        <v>119</v>
      </c>
      <c r="B11" s="133">
        <v>54252.72</v>
      </c>
      <c r="C11" s="133"/>
      <c r="D11" s="133">
        <v>14764.28</v>
      </c>
      <c r="E11" s="133">
        <v>2061</v>
      </c>
      <c r="F11" s="133"/>
      <c r="G11" s="133">
        <v>2309.35</v>
      </c>
      <c r="H11" s="166">
        <v>1548.9</v>
      </c>
      <c r="I11" s="157">
        <f t="shared" si="0"/>
        <v>74936.25</v>
      </c>
    </row>
    <row r="12" spans="1:9" ht="13.5" customHeight="1">
      <c r="A12" s="136" t="s">
        <v>120</v>
      </c>
      <c r="B12" s="133">
        <v>36170.79</v>
      </c>
      <c r="C12" s="133"/>
      <c r="D12" s="133">
        <v>31165.01</v>
      </c>
      <c r="E12" s="133">
        <v>17853.990000000002</v>
      </c>
      <c r="F12" s="133"/>
      <c r="G12" s="133"/>
      <c r="H12" s="133">
        <v>1699.47</v>
      </c>
      <c r="I12" s="148">
        <f t="shared" si="0"/>
        <v>86889.260000000009</v>
      </c>
    </row>
    <row r="13" spans="1:9" ht="13.5" customHeight="1">
      <c r="A13" s="136" t="s">
        <v>124</v>
      </c>
      <c r="B13" s="180">
        <f>'Exp on Library Material A-L'!L43</f>
        <v>776576</v>
      </c>
      <c r="C13" s="180"/>
      <c r="D13" s="180">
        <f>'Exp on Library Material A-L'!M43</f>
        <v>431528</v>
      </c>
      <c r="E13" s="180">
        <f>'Exp on Library Material A-L'!N43</f>
        <v>323864</v>
      </c>
      <c r="F13" s="180"/>
      <c r="G13" s="180">
        <f>'Exp on Library Material A-L'!P43</f>
        <v>15638</v>
      </c>
      <c r="H13" s="180"/>
      <c r="I13" s="180">
        <f>'Exp on Library Material A-L'!R43</f>
        <v>1547606</v>
      </c>
    </row>
    <row r="14" spans="1:9" ht="13.5" customHeight="1">
      <c r="A14" s="136" t="s">
        <v>125</v>
      </c>
      <c r="B14" s="133">
        <v>253160</v>
      </c>
      <c r="C14" s="133"/>
      <c r="D14" s="133">
        <v>53617</v>
      </c>
      <c r="E14" s="133">
        <v>37465</v>
      </c>
      <c r="F14" s="133">
        <v>229</v>
      </c>
      <c r="G14" s="133">
        <v>80839</v>
      </c>
      <c r="H14" s="133">
        <v>5291</v>
      </c>
      <c r="I14" s="148">
        <f t="shared" si="0"/>
        <v>430601</v>
      </c>
    </row>
    <row r="15" spans="1:9" ht="13.5" customHeight="1">
      <c r="A15" s="136" t="s">
        <v>230</v>
      </c>
      <c r="B15" s="133">
        <f>'Exp on Library Material A-L'!L51</f>
        <v>69747.649999999994</v>
      </c>
      <c r="C15" s="133"/>
      <c r="D15" s="133">
        <f>'Exp on Library Material A-L'!M51</f>
        <v>18254.399999999998</v>
      </c>
      <c r="E15" s="133">
        <f>'Exp on Library Material A-L'!N51</f>
        <v>8390.43</v>
      </c>
      <c r="F15" s="133">
        <f>'Exp on Library Material A-L'!O51</f>
        <v>462.27</v>
      </c>
      <c r="G15" s="133">
        <f>'Exp on Library Material A-L'!P51</f>
        <v>1450</v>
      </c>
      <c r="H15" s="133">
        <f>'Exp on Library Material A-L'!Q51</f>
        <v>28150</v>
      </c>
      <c r="I15" s="148">
        <f t="shared" si="0"/>
        <v>126454.74999999999</v>
      </c>
    </row>
    <row r="16" spans="1:9" ht="13.5" customHeight="1">
      <c r="A16" s="136" t="s">
        <v>126</v>
      </c>
      <c r="B16" s="133">
        <v>834237.05</v>
      </c>
      <c r="C16" s="133"/>
      <c r="D16" s="133">
        <v>226022.31</v>
      </c>
      <c r="E16" s="133">
        <v>93418.65</v>
      </c>
      <c r="F16" s="133">
        <v>2471.83</v>
      </c>
      <c r="G16" s="133">
        <v>120482.48</v>
      </c>
      <c r="H16" s="133">
        <v>399639.38</v>
      </c>
      <c r="I16" s="148">
        <f t="shared" si="0"/>
        <v>1676271.7000000002</v>
      </c>
    </row>
    <row r="17" spans="1:9" ht="13.5" customHeight="1">
      <c r="A17" s="136" t="s">
        <v>191</v>
      </c>
      <c r="B17" s="133">
        <v>15408.35</v>
      </c>
      <c r="C17" s="133"/>
      <c r="D17" s="133"/>
      <c r="E17" s="133">
        <v>747.24</v>
      </c>
      <c r="F17" s="133">
        <v>1798.95</v>
      </c>
      <c r="G17" s="133">
        <v>3461.25</v>
      </c>
      <c r="H17" s="133"/>
      <c r="I17" s="148">
        <f t="shared" si="0"/>
        <v>21415.79</v>
      </c>
    </row>
    <row r="18" spans="1:9" ht="13.5" customHeight="1">
      <c r="A18" s="136" t="s">
        <v>129</v>
      </c>
      <c r="B18" s="133">
        <v>83432.639999999999</v>
      </c>
      <c r="C18" s="133"/>
      <c r="D18" s="133"/>
      <c r="E18" s="133">
        <v>2181.5</v>
      </c>
      <c r="F18" s="133">
        <v>21254.83</v>
      </c>
      <c r="G18" s="133"/>
      <c r="H18" s="133"/>
      <c r="I18" s="148">
        <f t="shared" si="0"/>
        <v>106868.97</v>
      </c>
    </row>
    <row r="19" spans="1:9" ht="13.5" customHeight="1">
      <c r="A19" s="136" t="s">
        <v>130</v>
      </c>
      <c r="B19" s="133">
        <v>420700</v>
      </c>
      <c r="C19" s="133"/>
      <c r="D19" s="133">
        <v>180300</v>
      </c>
      <c r="E19" s="133">
        <v>32710.62</v>
      </c>
      <c r="F19" s="133"/>
      <c r="G19" s="133"/>
      <c r="H19" s="133"/>
      <c r="I19" s="148">
        <f t="shared" si="0"/>
        <v>633710.62</v>
      </c>
    </row>
    <row r="20" spans="1:9" ht="13.5" customHeight="1">
      <c r="A20" s="136" t="s">
        <v>131</v>
      </c>
      <c r="B20" s="133">
        <v>359769.38</v>
      </c>
      <c r="C20" s="133"/>
      <c r="D20" s="133">
        <v>84390.22</v>
      </c>
      <c r="E20" s="133">
        <v>18326.46</v>
      </c>
      <c r="F20" s="133"/>
      <c r="G20" s="133">
        <v>246929.81</v>
      </c>
      <c r="H20" s="133"/>
      <c r="I20" s="148">
        <f t="shared" si="0"/>
        <v>709415.87</v>
      </c>
    </row>
    <row r="21" spans="1:9" ht="13.5" customHeight="1">
      <c r="A21" s="136" t="s">
        <v>132</v>
      </c>
      <c r="B21" s="133">
        <v>277000</v>
      </c>
      <c r="C21" s="133"/>
      <c r="D21" s="133"/>
      <c r="E21" s="133"/>
      <c r="F21" s="133">
        <v>61530.1</v>
      </c>
      <c r="G21" s="133"/>
      <c r="H21" s="133"/>
      <c r="I21" s="148">
        <f t="shared" si="0"/>
        <v>338530.1</v>
      </c>
    </row>
    <row r="22" spans="1:9" ht="13.5" customHeight="1">
      <c r="A22" s="136" t="s">
        <v>231</v>
      </c>
      <c r="B22" s="133">
        <v>71376.62</v>
      </c>
      <c r="C22" s="133"/>
      <c r="D22" s="133">
        <v>10025.18</v>
      </c>
      <c r="E22" s="133">
        <v>10177.18</v>
      </c>
      <c r="F22" s="133"/>
      <c r="G22" s="133"/>
      <c r="H22" s="133">
        <v>31670.25</v>
      </c>
      <c r="I22" s="148">
        <f t="shared" si="0"/>
        <v>123249.22999999998</v>
      </c>
    </row>
    <row r="23" spans="1:9" ht="13.5" customHeight="1">
      <c r="A23" s="136" t="s">
        <v>135</v>
      </c>
      <c r="B23" s="133">
        <v>290785.62</v>
      </c>
      <c r="C23" s="133"/>
      <c r="D23" s="133"/>
      <c r="E23" s="133">
        <v>321625.3</v>
      </c>
      <c r="F23" s="133"/>
      <c r="G23" s="133"/>
      <c r="H23" s="133"/>
      <c r="I23" s="148">
        <f t="shared" si="0"/>
        <v>612410.91999999993</v>
      </c>
    </row>
    <row r="24" spans="1:9" ht="13.5" customHeight="1">
      <c r="A24" s="136" t="s">
        <v>232</v>
      </c>
      <c r="B24" s="133">
        <f>'Exp on Library Material A-L'!L58</f>
        <v>547000</v>
      </c>
      <c r="C24" s="133" t="s">
        <v>300</v>
      </c>
      <c r="D24" s="133"/>
      <c r="E24" s="133"/>
      <c r="F24" s="133"/>
      <c r="G24" s="133"/>
      <c r="H24" s="133"/>
      <c r="I24" s="148">
        <f t="shared" si="0"/>
        <v>547000</v>
      </c>
    </row>
    <row r="25" spans="1:9" ht="13.5" customHeight="1">
      <c r="A25" s="136" t="s">
        <v>233</v>
      </c>
      <c r="B25" s="100">
        <f>'Exp on Library Material A-L'!L63</f>
        <v>100961.85</v>
      </c>
      <c r="C25" s="100"/>
      <c r="D25" s="100"/>
      <c r="E25" s="100">
        <f>'Exp on Library Material A-L'!N63</f>
        <v>5877.86</v>
      </c>
      <c r="F25" s="100">
        <f>'Exp on Library Material A-L'!O63</f>
        <v>1998.44</v>
      </c>
      <c r="G25" s="100">
        <f>'Exp on Library Material A-L'!P63</f>
        <v>3332.54</v>
      </c>
      <c r="H25" s="100"/>
      <c r="I25" s="157">
        <f>SUM(B25:H25)</f>
        <v>112170.69</v>
      </c>
    </row>
    <row r="26" spans="1:9" ht="13.5" customHeight="1">
      <c r="A26" s="136" t="s">
        <v>234</v>
      </c>
      <c r="B26" s="133">
        <f>'Exp on Library Material A-L'!L76</f>
        <v>670273.89</v>
      </c>
      <c r="C26" s="133"/>
      <c r="D26" s="133">
        <f>'Exp on Library Material A-L'!M76</f>
        <v>192816</v>
      </c>
      <c r="E26" s="133">
        <f>'Exp on Library Material A-L'!N76</f>
        <v>7188.91</v>
      </c>
      <c r="F26" s="133">
        <f>'Exp on Library Material A-L'!O76</f>
        <v>3256</v>
      </c>
      <c r="G26" s="133">
        <f>'Exp on Library Material A-L'!P76</f>
        <v>14535</v>
      </c>
      <c r="H26" s="133">
        <f>'Exp on Library Material A-L'!Q76</f>
        <v>98623</v>
      </c>
      <c r="I26" s="148">
        <f t="shared" si="0"/>
        <v>986692.8</v>
      </c>
    </row>
    <row r="27" spans="1:9" ht="13.5" customHeight="1">
      <c r="A27" s="136" t="s">
        <v>137</v>
      </c>
      <c r="B27" s="133">
        <v>275823.21000000002</v>
      </c>
      <c r="C27" s="133"/>
      <c r="D27" s="133">
        <v>227379.64</v>
      </c>
      <c r="E27" s="133">
        <v>11433.51</v>
      </c>
      <c r="F27" s="133"/>
      <c r="G27" s="133"/>
      <c r="H27" s="133"/>
      <c r="I27" s="148">
        <f t="shared" si="0"/>
        <v>514636.36000000004</v>
      </c>
    </row>
    <row r="28" spans="1:9" ht="13.5" customHeight="1">
      <c r="A28" s="136" t="s">
        <v>138</v>
      </c>
      <c r="B28" s="133">
        <v>371698.9</v>
      </c>
      <c r="C28" s="133"/>
      <c r="D28" s="133"/>
      <c r="E28" s="133">
        <v>15792.77</v>
      </c>
      <c r="F28" s="133"/>
      <c r="G28" s="133">
        <v>21232.78</v>
      </c>
      <c r="H28" s="133">
        <v>81877.33</v>
      </c>
      <c r="I28" s="148">
        <f t="shared" si="0"/>
        <v>490601.78000000009</v>
      </c>
    </row>
    <row r="29" spans="1:9" ht="13.5" customHeight="1">
      <c r="A29" s="136" t="s">
        <v>139</v>
      </c>
      <c r="B29" s="133">
        <v>245556.81</v>
      </c>
      <c r="C29" s="133"/>
      <c r="D29" s="133">
        <v>134257.46</v>
      </c>
      <c r="E29" s="133">
        <v>26269.08</v>
      </c>
      <c r="F29" s="133"/>
      <c r="G29" s="133">
        <v>28515.31</v>
      </c>
      <c r="H29" s="133">
        <v>30775.33</v>
      </c>
      <c r="I29" s="148">
        <f t="shared" si="0"/>
        <v>465373.99000000005</v>
      </c>
    </row>
    <row r="30" spans="1:9" ht="13.5" customHeight="1">
      <c r="A30" s="136" t="s">
        <v>140</v>
      </c>
      <c r="B30" s="133">
        <v>63348.9</v>
      </c>
      <c r="C30" s="133"/>
      <c r="D30" s="133"/>
      <c r="E30" s="133">
        <v>8326.0499999999993</v>
      </c>
      <c r="F30" s="133">
        <v>761.44</v>
      </c>
      <c r="G30" s="133">
        <v>15772.11</v>
      </c>
      <c r="H30" s="166">
        <v>11240</v>
      </c>
      <c r="I30" s="148">
        <f t="shared" si="0"/>
        <v>99448.5</v>
      </c>
    </row>
    <row r="31" spans="1:9" ht="13.5" customHeight="1">
      <c r="A31" s="136" t="s">
        <v>142</v>
      </c>
      <c r="B31" s="100">
        <v>59414</v>
      </c>
      <c r="C31" s="100"/>
      <c r="D31" s="100"/>
      <c r="E31" s="100"/>
      <c r="F31" s="100"/>
      <c r="G31" s="118"/>
      <c r="H31" s="118"/>
      <c r="I31" s="148">
        <f t="shared" si="0"/>
        <v>59414</v>
      </c>
    </row>
    <row r="32" spans="1:9" ht="13.5" customHeight="1">
      <c r="A32" s="136" t="s">
        <v>144</v>
      </c>
      <c r="B32" s="133">
        <v>99049.59</v>
      </c>
      <c r="C32" s="133"/>
      <c r="D32" s="133">
        <v>11614.05</v>
      </c>
      <c r="E32" s="133">
        <v>18153.400000000001</v>
      </c>
      <c r="F32" s="133"/>
      <c r="G32" s="133">
        <v>774</v>
      </c>
      <c r="H32" s="133">
        <v>17289.990000000002</v>
      </c>
      <c r="I32" s="148">
        <f t="shared" si="0"/>
        <v>146881.03</v>
      </c>
    </row>
    <row r="33" spans="1:9" ht="13.5" customHeight="1">
      <c r="A33" s="136" t="s">
        <v>145</v>
      </c>
      <c r="B33" s="133">
        <v>605476.85</v>
      </c>
      <c r="C33" s="133"/>
      <c r="D33" s="133">
        <v>443360.03</v>
      </c>
      <c r="E33" s="133">
        <v>263687.61</v>
      </c>
      <c r="F33" s="133"/>
      <c r="G33" s="133">
        <v>5106</v>
      </c>
      <c r="H33" s="133"/>
      <c r="I33" s="148">
        <f t="shared" si="0"/>
        <v>1317630.4899999998</v>
      </c>
    </row>
    <row r="34" spans="1:9" ht="13.5" customHeight="1">
      <c r="A34" s="136" t="s">
        <v>235</v>
      </c>
      <c r="B34" s="133">
        <v>483673.43</v>
      </c>
      <c r="C34" s="133"/>
      <c r="D34" s="133">
        <v>198416.2</v>
      </c>
      <c r="E34" s="133">
        <v>148823.75</v>
      </c>
      <c r="F34" s="133">
        <v>98262.83</v>
      </c>
      <c r="G34" s="133">
        <v>129941.97</v>
      </c>
      <c r="H34" s="133">
        <v>211959.64</v>
      </c>
      <c r="I34" s="148">
        <f t="shared" si="0"/>
        <v>1271077.8199999998</v>
      </c>
    </row>
    <row r="35" spans="1:9" ht="13.5" customHeight="1">
      <c r="A35" s="136" t="s">
        <v>150</v>
      </c>
      <c r="B35" s="133">
        <v>20703</v>
      </c>
      <c r="C35" s="133"/>
      <c r="D35" s="133"/>
      <c r="E35" s="133">
        <v>2648</v>
      </c>
      <c r="F35" s="133"/>
      <c r="G35" s="133">
        <v>3379</v>
      </c>
      <c r="H35" s="133"/>
      <c r="I35" s="148">
        <f t="shared" si="0"/>
        <v>26730</v>
      </c>
    </row>
    <row r="36" spans="1:9" ht="13.5" customHeight="1">
      <c r="A36" s="136" t="s">
        <v>236</v>
      </c>
      <c r="B36" s="133">
        <v>83068.740000000005</v>
      </c>
      <c r="C36" s="133"/>
      <c r="D36" s="133"/>
      <c r="E36" s="133"/>
      <c r="F36" s="133">
        <v>2149.69</v>
      </c>
      <c r="G36" s="133">
        <v>18304.689999999999</v>
      </c>
      <c r="H36" s="133"/>
      <c r="I36" s="157">
        <f t="shared" si="0"/>
        <v>103523.12000000001</v>
      </c>
    </row>
    <row r="37" spans="1:9" ht="13.5" customHeight="1">
      <c r="A37" s="136" t="s">
        <v>153</v>
      </c>
      <c r="B37" s="133">
        <v>35053</v>
      </c>
      <c r="C37" s="133"/>
      <c r="D37" s="133"/>
      <c r="E37" s="133">
        <v>3624</v>
      </c>
      <c r="F37" s="133">
        <v>1833</v>
      </c>
      <c r="G37" s="133">
        <v>732</v>
      </c>
      <c r="H37" s="133">
        <v>3292</v>
      </c>
      <c r="I37" s="148">
        <f t="shared" si="0"/>
        <v>44534</v>
      </c>
    </row>
    <row r="38" spans="1:9" ht="13.5" customHeight="1">
      <c r="A38" s="136" t="s">
        <v>160</v>
      </c>
      <c r="B38" s="133">
        <v>169126.7</v>
      </c>
      <c r="C38" s="133"/>
      <c r="D38" s="133">
        <v>32626.02</v>
      </c>
      <c r="E38" s="133">
        <v>64102.89</v>
      </c>
      <c r="F38" s="133"/>
      <c r="G38" s="133">
        <v>57743.33</v>
      </c>
      <c r="H38" s="133">
        <v>68127.8</v>
      </c>
      <c r="I38" s="148">
        <f t="shared" si="0"/>
        <v>391726.74</v>
      </c>
    </row>
    <row r="39" spans="1:9" ht="13.5" customHeight="1">
      <c r="A39" s="136" t="s">
        <v>162</v>
      </c>
      <c r="B39" s="133">
        <v>29209.119999999999</v>
      </c>
      <c r="C39" s="133"/>
      <c r="D39" s="133">
        <v>12000</v>
      </c>
      <c r="E39" s="133">
        <v>1521.56</v>
      </c>
      <c r="F39" s="133">
        <v>5086.49</v>
      </c>
      <c r="G39" s="133"/>
      <c r="H39" s="133"/>
      <c r="I39" s="148">
        <f t="shared" si="0"/>
        <v>47817.169999999991</v>
      </c>
    </row>
    <row r="40" spans="1:9" ht="13.5" customHeight="1">
      <c r="A40" s="136" t="s">
        <v>237</v>
      </c>
      <c r="B40" s="133">
        <f>'Exp on Library Material A-L'!L84</f>
        <v>214978.41000000003</v>
      </c>
      <c r="C40" s="133"/>
      <c r="D40" s="133"/>
      <c r="E40" s="133">
        <f>'Exp on Library Material A-L'!N84</f>
        <v>4894.0599999999995</v>
      </c>
      <c r="F40" s="133">
        <f>'Exp on Library Material A-L'!O84</f>
        <v>5987.33</v>
      </c>
      <c r="G40" s="133">
        <f>'Exp on Library Material A-L'!P84</f>
        <v>26413.72</v>
      </c>
      <c r="H40" s="133">
        <f>'Exp on Library Material A-L'!Q84</f>
        <v>13129.31</v>
      </c>
      <c r="I40" s="157">
        <f t="shared" si="0"/>
        <v>265402.83</v>
      </c>
    </row>
    <row r="41" spans="1:9" ht="13.5" customHeight="1">
      <c r="A41" s="136" t="s">
        <v>163</v>
      </c>
      <c r="B41" s="133">
        <v>200215.25</v>
      </c>
      <c r="C41" s="133"/>
      <c r="D41" s="133">
        <v>13463.73</v>
      </c>
      <c r="E41" s="133">
        <v>-525.52</v>
      </c>
      <c r="F41" s="133"/>
      <c r="G41" s="133"/>
      <c r="H41" s="133">
        <v>181249.9</v>
      </c>
      <c r="I41" s="148">
        <f t="shared" si="0"/>
        <v>394403.36</v>
      </c>
    </row>
    <row r="42" spans="1:9" ht="13.5" customHeight="1">
      <c r="A42" s="136" t="s">
        <v>164</v>
      </c>
      <c r="B42" s="133">
        <v>70792.02</v>
      </c>
      <c r="C42" s="133"/>
      <c r="D42" s="133">
        <v>45185.78</v>
      </c>
      <c r="E42" s="133">
        <v>15633.21</v>
      </c>
      <c r="F42" s="133"/>
      <c r="G42" s="133">
        <v>16002.11</v>
      </c>
      <c r="H42" s="133">
        <v>13789.66</v>
      </c>
      <c r="I42" s="148">
        <f t="shared" si="0"/>
        <v>161402.78</v>
      </c>
    </row>
    <row r="43" spans="1:9" ht="13.5" customHeight="1">
      <c r="A43" s="136" t="s">
        <v>192</v>
      </c>
      <c r="B43" s="133">
        <v>42283.75</v>
      </c>
      <c r="C43" s="133"/>
      <c r="D43" s="133"/>
      <c r="E43" s="133">
        <v>3516.56</v>
      </c>
      <c r="F43" s="133">
        <v>12122.1</v>
      </c>
      <c r="G43" s="133">
        <v>47674.02</v>
      </c>
      <c r="H43" s="133"/>
      <c r="I43" s="148">
        <f t="shared" si="0"/>
        <v>105596.43</v>
      </c>
    </row>
    <row r="44" spans="1:9" ht="13.5" customHeight="1">
      <c r="A44" s="136" t="s">
        <v>166</v>
      </c>
      <c r="B44" s="133">
        <v>1288696</v>
      </c>
      <c r="C44" s="133"/>
      <c r="D44" s="133"/>
      <c r="E44" s="133">
        <v>3586</v>
      </c>
      <c r="F44" s="133">
        <v>1297</v>
      </c>
      <c r="G44" s="133">
        <v>1411</v>
      </c>
      <c r="H44" s="133"/>
      <c r="I44" s="148">
        <f t="shared" si="0"/>
        <v>1294990</v>
      </c>
    </row>
    <row r="45" spans="1:9" ht="13.5" customHeight="1">
      <c r="A45" s="136" t="s">
        <v>167</v>
      </c>
      <c r="B45" s="133">
        <v>374883.46</v>
      </c>
      <c r="C45" s="133"/>
      <c r="D45" s="133">
        <v>51081.09</v>
      </c>
      <c r="E45" s="133">
        <v>60852.37</v>
      </c>
      <c r="F45" s="133"/>
      <c r="G45" s="133">
        <v>100552.04</v>
      </c>
      <c r="H45" s="133">
        <v>170989.77</v>
      </c>
      <c r="I45" s="148">
        <f t="shared" si="0"/>
        <v>758358.7300000001</v>
      </c>
    </row>
    <row r="46" spans="1:9" ht="13.5" customHeight="1">
      <c r="A46" s="136" t="s">
        <v>238</v>
      </c>
      <c r="B46" s="133">
        <v>36707</v>
      </c>
      <c r="C46" s="133"/>
      <c r="D46" s="133"/>
      <c r="E46" s="133">
        <v>6355</v>
      </c>
      <c r="F46" s="133">
        <v>5042</v>
      </c>
      <c r="G46" s="133">
        <v>24742</v>
      </c>
      <c r="H46" s="133">
        <v>22422</v>
      </c>
      <c r="I46" s="148">
        <f t="shared" si="0"/>
        <v>95268</v>
      </c>
    </row>
    <row r="47" spans="1:9" ht="14.25" customHeight="1">
      <c r="A47" s="136"/>
      <c r="B47" s="66"/>
      <c r="C47" s="66"/>
      <c r="D47" s="66"/>
      <c r="E47" s="66"/>
      <c r="F47" s="66"/>
      <c r="G47" s="66"/>
      <c r="H47" s="66"/>
      <c r="I47" s="148"/>
    </row>
    <row r="48" spans="1:9" ht="18.75" customHeight="1">
      <c r="A48" s="416" t="s">
        <v>315</v>
      </c>
      <c r="B48" s="414"/>
      <c r="C48" s="414"/>
      <c r="D48" s="414"/>
      <c r="E48" s="414"/>
      <c r="F48" s="414"/>
      <c r="G48" s="414"/>
      <c r="H48" s="414"/>
      <c r="I48" s="414"/>
    </row>
    <row r="49" spans="1:11" ht="19.5" customHeight="1">
      <c r="A49" s="412" t="s">
        <v>316</v>
      </c>
      <c r="B49" s="412"/>
      <c r="C49" s="412"/>
      <c r="D49" s="412"/>
      <c r="E49" s="412"/>
      <c r="F49" s="412"/>
      <c r="G49" s="412"/>
      <c r="H49" s="412"/>
      <c r="I49" s="412"/>
      <c r="J49" s="149"/>
    </row>
    <row r="50" spans="1:11" ht="19.5" customHeight="1">
      <c r="A50" s="412" t="s">
        <v>317</v>
      </c>
      <c r="B50" s="412"/>
      <c r="C50" s="412"/>
      <c r="D50" s="412"/>
      <c r="E50" s="412"/>
      <c r="F50" s="412"/>
      <c r="G50" s="412"/>
      <c r="H50" s="412"/>
      <c r="I50" s="412"/>
      <c r="J50" s="149"/>
    </row>
    <row r="51" spans="1:11" ht="14.25" customHeight="1">
      <c r="A51" s="52" t="s">
        <v>11</v>
      </c>
      <c r="B51" s="77">
        <f>MEDIAN(B4:B46,'Exp on Library Material A-L'!B4:B50)</f>
        <v>161604.48499999999</v>
      </c>
      <c r="C51" s="77"/>
      <c r="D51" s="77">
        <f>MEDIAN(D4:D46,'Exp on Library Material A-L'!C4:C50)</f>
        <v>45185.78</v>
      </c>
      <c r="E51" s="77">
        <f>MEDIAN(E4:E46,'Exp on Library Material A-L'!D4:D50)</f>
        <v>12716.68</v>
      </c>
      <c r="F51" s="77">
        <f>MEDIAN(F4:F46,'Exp on Library Material A-L'!E4:E50)</f>
        <v>4642.9549999999999</v>
      </c>
      <c r="G51" s="77">
        <f>MEDIAN(G4:G46,'Exp on Library Material A-L'!F4:F50)</f>
        <v>15965.83</v>
      </c>
      <c r="H51" s="77">
        <f>MEDIAN(H4:H46,'Exp on Library Material A-L'!G4:G50)</f>
        <v>31670.25</v>
      </c>
      <c r="I51" s="77">
        <f>MEDIAN(I4:I46,'Exp on Library Material A-L'!H4:H50)</f>
        <v>280400.5</v>
      </c>
    </row>
    <row r="52" spans="1:11" ht="14.25" customHeight="1">
      <c r="A52" s="52" t="s">
        <v>10</v>
      </c>
      <c r="B52" s="77">
        <f>AVERAGE(B4:B46,'Exp on Library Material A-L'!B4:B50)</f>
        <v>225657.92299999995</v>
      </c>
      <c r="C52" s="77"/>
      <c r="D52" s="77">
        <f>AVERAGE(D4:D46,'Exp on Library Material A-L'!C4:C50)</f>
        <v>95418.208727272737</v>
      </c>
      <c r="E52" s="77">
        <f>AVERAGE(E4:E46,'Exp on Library Material A-L'!D4:D50)</f>
        <v>37276.543580246915</v>
      </c>
      <c r="F52" s="77">
        <f>AVERAGE(F4:F46,'Exp on Library Material A-L'!E4:E50)</f>
        <v>19996.540882352943</v>
      </c>
      <c r="G52" s="77">
        <f>AVERAGE(G4:G46,'Exp on Library Material A-L'!F4:F50)</f>
        <v>46519.798653846148</v>
      </c>
      <c r="H52" s="77">
        <f>AVERAGE(H4:H46,'Exp on Library Material A-L'!G4:G50)</f>
        <v>67380.549622641498</v>
      </c>
      <c r="I52" s="77">
        <f>AVERAGE(I4:I46,'Exp on Library Material A-L'!H4:H50)</f>
        <v>391629.95144444448</v>
      </c>
      <c r="J52" s="66"/>
      <c r="K52" s="149"/>
    </row>
    <row r="53" spans="1:11" ht="14.25" customHeight="1">
      <c r="A53" s="17" t="s">
        <v>239</v>
      </c>
      <c r="B53" s="77">
        <f>SUM(B4:B46,'Exp on Library Material A-L'!B4:B50)</f>
        <v>20309213.069999997</v>
      </c>
      <c r="C53" s="77"/>
      <c r="D53" s="77">
        <f>SUM(D4:D46,'Exp on Library Material A-L'!C4:C50)</f>
        <v>5248001.4800000004</v>
      </c>
      <c r="E53" s="77">
        <f>SUM(E4:E46,'Exp on Library Material A-L'!D4:D50)</f>
        <v>3019400.0300000003</v>
      </c>
      <c r="F53" s="77">
        <f>SUM(F4:F46,'Exp on Library Material A-L'!E4:E50)</f>
        <v>679882.39</v>
      </c>
      <c r="G53" s="77">
        <f>SUM(G4:G46,'Exp on Library Material A-L'!F4:F50)</f>
        <v>2419029.5299999998</v>
      </c>
      <c r="H53" s="77">
        <f>SUM(H4:H46,'Exp on Library Material A-L'!G4:G50)</f>
        <v>3571169.1299999994</v>
      </c>
      <c r="I53" s="77">
        <f>SUM(I4:I46,'Exp on Library Material A-L'!H4:H50)</f>
        <v>35246695.630000003</v>
      </c>
      <c r="J53" s="154"/>
      <c r="K53" s="154"/>
    </row>
    <row r="54" spans="1:11" ht="14.25" customHeight="1">
      <c r="B54" s="66"/>
      <c r="C54" s="66"/>
      <c r="D54" s="66"/>
      <c r="E54" s="66"/>
      <c r="F54" s="66"/>
      <c r="G54" s="66"/>
      <c r="H54" s="66"/>
      <c r="I54" s="66"/>
      <c r="J54" s="154"/>
    </row>
    <row r="55" spans="1:11" ht="12.75">
      <c r="A55" s="417"/>
      <c r="B55" s="417"/>
      <c r="C55" s="417"/>
      <c r="D55" s="417"/>
      <c r="E55" s="417"/>
      <c r="F55" s="417"/>
      <c r="G55" s="417"/>
      <c r="H55" s="417"/>
      <c r="I55" s="417"/>
    </row>
  </sheetData>
  <mergeCells count="4">
    <mergeCell ref="A48:I48"/>
    <mergeCell ref="A49:I49"/>
    <mergeCell ref="A50:I50"/>
    <mergeCell ref="A55:I55"/>
  </mergeCells>
  <pageMargins left="0.39370078740157483" right="0.39370078740157483" top="0.51181102362204722" bottom="0.43307086614173229" header="0.35433070866141736" footer="0.27559055118110237"/>
  <pageSetup paperSize="9" scale="96" orientation="portrait" r:id="rId1"/>
  <headerFooter alignWithMargins="0">
    <oddFooter>&amp;L&amp;9Public Library Statistics 2021–22&amp;C&amp;9&amp;P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F697-067B-45A6-9EF0-DE0C34F471DD}">
  <sheetPr codeName="Sheet14"/>
  <dimension ref="A1:J2"/>
  <sheetViews>
    <sheetView zoomScaleNormal="100" workbookViewId="0">
      <selection activeCell="D58" sqref="D58"/>
    </sheetView>
  </sheetViews>
  <sheetFormatPr defaultColWidth="8.85546875" defaultRowHeight="12.75"/>
  <cols>
    <col min="1" max="3" width="8.85546875" customWidth="1"/>
    <col min="4" max="4" width="9.42578125" customWidth="1"/>
  </cols>
  <sheetData>
    <row r="1" spans="1:10">
      <c r="A1" s="413" t="s">
        <v>178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>
      <c r="A2" s="413"/>
      <c r="B2" s="413"/>
      <c r="C2" s="413"/>
      <c r="D2" s="413"/>
      <c r="E2" s="413"/>
      <c r="F2" s="413"/>
      <c r="G2" s="413"/>
      <c r="H2" s="413"/>
      <c r="I2" s="413"/>
      <c r="J2" s="413"/>
    </row>
  </sheetData>
  <mergeCells count="1">
    <mergeCell ref="A1:J2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0378-4EAD-4F13-8EC1-EDE9F18095DE}">
  <sheetPr codeName="Sheet15"/>
  <dimension ref="A1:H97"/>
  <sheetViews>
    <sheetView topLeftCell="A72" zoomScaleNormal="100" workbookViewId="0">
      <selection activeCell="C95" sqref="C95"/>
    </sheetView>
  </sheetViews>
  <sheetFormatPr defaultColWidth="8.85546875" defaultRowHeight="14.25" customHeight="1"/>
  <cols>
    <col min="1" max="1" width="20.7109375" customWidth="1"/>
    <col min="2" max="2" width="12.42578125" customWidth="1"/>
    <col min="3" max="3" width="14.85546875" customWidth="1"/>
    <col min="4" max="4" width="21.5703125" customWidth="1"/>
    <col min="5" max="5" width="12.28515625" customWidth="1"/>
    <col min="6" max="6" width="6.85546875" customWidth="1"/>
    <col min="7" max="7" width="27.85546875" style="26" bestFit="1" customWidth="1"/>
    <col min="8" max="8" width="19.85546875" style="26" customWidth="1"/>
    <col min="11" max="12" width="8.85546875" customWidth="1"/>
  </cols>
  <sheetData>
    <row r="1" spans="1:8" ht="15.75" customHeight="1">
      <c r="A1" s="1" t="s">
        <v>320</v>
      </c>
    </row>
    <row r="3" spans="1:8" ht="14.25" customHeight="1">
      <c r="A3" s="26"/>
      <c r="B3" s="181"/>
      <c r="C3" s="182"/>
      <c r="D3" s="26"/>
      <c r="E3" s="181"/>
      <c r="G3" s="183"/>
      <c r="H3" s="183"/>
    </row>
    <row r="4" spans="1:8" ht="14.25" customHeight="1">
      <c r="A4" s="184" t="s">
        <v>321</v>
      </c>
      <c r="B4" s="185">
        <v>327052</v>
      </c>
      <c r="C4" s="182"/>
      <c r="G4" s="183"/>
      <c r="H4" s="186"/>
    </row>
    <row r="5" spans="1:8" ht="14.25" customHeight="1">
      <c r="A5" s="184" t="s">
        <v>185</v>
      </c>
      <c r="B5" s="185">
        <v>210452</v>
      </c>
      <c r="C5" s="182"/>
      <c r="G5" s="183"/>
      <c r="H5" s="186"/>
    </row>
    <row r="6" spans="1:8" ht="14.25" customHeight="1">
      <c r="A6" s="184" t="s">
        <v>29</v>
      </c>
      <c r="B6" s="185">
        <v>11650</v>
      </c>
      <c r="C6" s="182"/>
      <c r="G6" s="183"/>
      <c r="H6" s="186"/>
    </row>
    <row r="7" spans="1:8" ht="14.25" customHeight="1">
      <c r="A7" s="184" t="s">
        <v>30</v>
      </c>
      <c r="B7" s="185">
        <v>189929</v>
      </c>
      <c r="C7" s="182"/>
      <c r="G7" s="183"/>
      <c r="H7" s="186"/>
    </row>
    <row r="8" spans="1:8" s="97" customFormat="1" ht="14.25" customHeight="1">
      <c r="A8" s="184" t="s">
        <v>32</v>
      </c>
      <c r="B8" s="185">
        <v>283460</v>
      </c>
      <c r="C8" s="182"/>
      <c r="G8" s="183"/>
      <c r="H8" s="186"/>
    </row>
    <row r="9" spans="1:8" ht="14.25" customHeight="1">
      <c r="A9" s="184" t="s">
        <v>33</v>
      </c>
      <c r="B9" s="185">
        <v>190595</v>
      </c>
      <c r="C9" s="182"/>
      <c r="G9" s="183"/>
      <c r="H9" s="186"/>
    </row>
    <row r="10" spans="1:8" ht="14.25" customHeight="1">
      <c r="A10" s="184" t="s">
        <v>37</v>
      </c>
      <c r="B10" s="185">
        <v>27871</v>
      </c>
      <c r="C10" s="182"/>
      <c r="G10" s="183"/>
      <c r="H10" s="186"/>
    </row>
    <row r="11" spans="1:8" ht="14.25" customHeight="1">
      <c r="A11" s="184" t="s">
        <v>215</v>
      </c>
      <c r="B11" s="185">
        <v>38281</v>
      </c>
      <c r="C11" s="182"/>
      <c r="G11" s="183"/>
      <c r="H11" s="186"/>
    </row>
    <row r="12" spans="1:8" ht="14.25" customHeight="1">
      <c r="A12" s="184" t="s">
        <v>38</v>
      </c>
      <c r="B12" s="185">
        <v>1001332</v>
      </c>
      <c r="C12" s="182"/>
      <c r="G12" s="183"/>
      <c r="H12" s="186"/>
    </row>
    <row r="13" spans="1:8" ht="14.25" customHeight="1">
      <c r="A13" s="184" t="s">
        <v>42</v>
      </c>
      <c r="B13" s="185">
        <v>354373</v>
      </c>
      <c r="C13" s="182"/>
      <c r="G13" s="183"/>
      <c r="H13" s="186"/>
    </row>
    <row r="14" spans="1:8" ht="14.25" customHeight="1">
      <c r="A14" s="184" t="s">
        <v>44</v>
      </c>
      <c r="B14" s="185">
        <v>5943</v>
      </c>
      <c r="C14" s="182"/>
      <c r="G14" s="183"/>
      <c r="H14" s="186"/>
    </row>
    <row r="15" spans="1:8" ht="14.25" customHeight="1">
      <c r="A15" s="184" t="s">
        <v>47</v>
      </c>
      <c r="B15" s="185">
        <v>50279</v>
      </c>
      <c r="C15" s="182"/>
      <c r="G15" s="183"/>
      <c r="H15" s="186"/>
    </row>
    <row r="16" spans="1:8" ht="14.25" customHeight="1">
      <c r="A16" s="184" t="s">
        <v>49</v>
      </c>
      <c r="B16" s="185">
        <v>130225</v>
      </c>
      <c r="C16" s="182"/>
      <c r="G16" s="183"/>
      <c r="H16" s="186"/>
    </row>
    <row r="17" spans="1:8" ht="14.25" customHeight="1">
      <c r="A17" s="184" t="s">
        <v>52</v>
      </c>
      <c r="B17" s="185">
        <v>135790</v>
      </c>
      <c r="C17" s="182"/>
      <c r="G17" s="183"/>
      <c r="H17" s="186"/>
    </row>
    <row r="18" spans="1:8" ht="14.25" customHeight="1">
      <c r="A18" s="184" t="s">
        <v>54</v>
      </c>
      <c r="B18" s="185">
        <v>198284</v>
      </c>
      <c r="C18" s="182"/>
      <c r="G18" s="183"/>
      <c r="H18" s="186"/>
    </row>
    <row r="19" spans="1:8" ht="14.25" customHeight="1">
      <c r="A19" s="184" t="s">
        <v>56</v>
      </c>
      <c r="B19" s="185">
        <v>444795</v>
      </c>
      <c r="C19" s="182"/>
      <c r="G19" s="183"/>
      <c r="H19" s="186"/>
    </row>
    <row r="20" spans="1:8" ht="14.25" customHeight="1">
      <c r="A20" s="184" t="s">
        <v>57</v>
      </c>
      <c r="B20" s="185">
        <v>512692</v>
      </c>
      <c r="C20" s="182"/>
      <c r="G20" s="183"/>
      <c r="H20" s="186"/>
    </row>
    <row r="21" spans="1:8" ht="14.25" customHeight="1">
      <c r="A21" s="184" t="s">
        <v>59</v>
      </c>
      <c r="B21" s="185">
        <v>1208254</v>
      </c>
      <c r="C21" s="182"/>
      <c r="G21" s="183"/>
      <c r="H21" s="186"/>
    </row>
    <row r="22" spans="1:8" ht="14.25" customHeight="1">
      <c r="A22" s="184" t="s">
        <v>322</v>
      </c>
      <c r="B22" s="185">
        <v>322515</v>
      </c>
      <c r="C22" s="182"/>
      <c r="G22" s="183"/>
      <c r="H22" s="186"/>
    </row>
    <row r="23" spans="1:8" ht="14.25" customHeight="1">
      <c r="A23" s="184" t="s">
        <v>222</v>
      </c>
      <c r="B23" s="185">
        <v>258204</v>
      </c>
      <c r="C23" s="182"/>
      <c r="G23" s="183"/>
      <c r="H23" s="186"/>
    </row>
    <row r="24" spans="1:8" ht="14.25" customHeight="1">
      <c r="A24" s="184" t="s">
        <v>60</v>
      </c>
      <c r="B24" s="185">
        <v>157221</v>
      </c>
      <c r="C24" s="182"/>
      <c r="G24" s="183"/>
      <c r="H24" s="186"/>
    </row>
    <row r="25" spans="1:8" ht="14.25" customHeight="1">
      <c r="A25" s="184" t="s">
        <v>323</v>
      </c>
      <c r="B25" s="185">
        <v>367171</v>
      </c>
      <c r="C25" s="182"/>
      <c r="G25" s="183"/>
      <c r="H25" s="186"/>
    </row>
    <row r="26" spans="1:8" ht="14.25" customHeight="1">
      <c r="A26" s="184" t="s">
        <v>63</v>
      </c>
      <c r="B26" s="185">
        <v>15076</v>
      </c>
      <c r="C26" s="182"/>
      <c r="G26" s="183"/>
      <c r="H26" s="186"/>
    </row>
    <row r="27" spans="1:8" ht="14.25" customHeight="1">
      <c r="A27" s="184" t="s">
        <v>65</v>
      </c>
      <c r="B27" s="185">
        <v>259957</v>
      </c>
      <c r="C27" s="182"/>
      <c r="G27" s="183"/>
      <c r="H27" s="186"/>
    </row>
    <row r="28" spans="1:8" ht="14.25" customHeight="1">
      <c r="A28" s="184" t="s">
        <v>70</v>
      </c>
      <c r="B28" s="185">
        <v>282525</v>
      </c>
      <c r="C28" s="182"/>
      <c r="G28" s="183"/>
      <c r="H28" s="186"/>
    </row>
    <row r="29" spans="1:8" ht="14.25" customHeight="1">
      <c r="A29" s="184" t="s">
        <v>74</v>
      </c>
      <c r="B29" s="185">
        <v>31152</v>
      </c>
      <c r="C29" s="182"/>
      <c r="G29" s="183"/>
      <c r="H29" s="186"/>
    </row>
    <row r="30" spans="1:8" ht="14.25" customHeight="1">
      <c r="A30" s="184" t="s">
        <v>75</v>
      </c>
      <c r="B30" s="185">
        <v>171035</v>
      </c>
      <c r="C30" s="182"/>
      <c r="G30" s="183"/>
      <c r="H30" s="186"/>
    </row>
    <row r="31" spans="1:8" ht="14.25" customHeight="1">
      <c r="A31" s="184" t="s">
        <v>76</v>
      </c>
      <c r="B31" s="185">
        <v>224794</v>
      </c>
      <c r="C31" s="182"/>
      <c r="G31" s="183"/>
      <c r="H31" s="186"/>
    </row>
    <row r="32" spans="1:8" ht="14.25" customHeight="1">
      <c r="A32" s="184" t="s">
        <v>79</v>
      </c>
      <c r="B32" s="185">
        <v>422967</v>
      </c>
      <c r="C32" s="182"/>
      <c r="G32" s="183"/>
      <c r="H32" s="186"/>
    </row>
    <row r="33" spans="1:8" ht="14.25" customHeight="1">
      <c r="A33" s="184" t="s">
        <v>187</v>
      </c>
      <c r="B33" s="185">
        <v>53507</v>
      </c>
      <c r="C33" s="182"/>
      <c r="G33" s="183"/>
      <c r="H33" s="186"/>
    </row>
    <row r="34" spans="1:8" ht="14.25" customHeight="1">
      <c r="A34" s="184" t="s">
        <v>82</v>
      </c>
      <c r="B34" s="185">
        <v>133191</v>
      </c>
      <c r="C34" s="182"/>
      <c r="G34" s="183"/>
      <c r="H34" s="186"/>
    </row>
    <row r="35" spans="1:8" ht="14.25" customHeight="1">
      <c r="A35" s="184" t="s">
        <v>226</v>
      </c>
      <c r="B35" s="185">
        <v>11931</v>
      </c>
      <c r="C35" s="182"/>
      <c r="G35" s="183"/>
      <c r="H35" s="186"/>
    </row>
    <row r="36" spans="1:8" ht="14.25" customHeight="1">
      <c r="A36" s="184" t="s">
        <v>85</v>
      </c>
      <c r="B36" s="185">
        <v>25683</v>
      </c>
      <c r="C36" s="182"/>
      <c r="G36" s="183"/>
      <c r="H36" s="186"/>
    </row>
    <row r="37" spans="1:8" ht="14.25" customHeight="1">
      <c r="A37" s="184" t="s">
        <v>88</v>
      </c>
      <c r="B37" s="185">
        <v>146021</v>
      </c>
      <c r="C37" s="182"/>
      <c r="G37" s="183"/>
      <c r="H37" s="186"/>
    </row>
    <row r="38" spans="1:8" ht="14.25" customHeight="1">
      <c r="A38" s="184" t="s">
        <v>227</v>
      </c>
      <c r="B38" s="185">
        <v>974386</v>
      </c>
      <c r="C38" s="182"/>
      <c r="G38" s="183"/>
      <c r="H38" s="186"/>
    </row>
    <row r="39" spans="1:8" ht="14.25" customHeight="1">
      <c r="A39" s="184" t="s">
        <v>91</v>
      </c>
      <c r="B39" s="185">
        <v>41966</v>
      </c>
      <c r="C39" s="182"/>
      <c r="G39" s="183"/>
      <c r="H39" s="186"/>
    </row>
    <row r="40" spans="1:8" ht="14.25" customHeight="1">
      <c r="A40" s="184" t="s">
        <v>92</v>
      </c>
      <c r="B40" s="185">
        <v>774512</v>
      </c>
      <c r="C40" s="182"/>
      <c r="G40" s="183"/>
      <c r="H40" s="186"/>
    </row>
    <row r="41" spans="1:8" ht="14.25" customHeight="1">
      <c r="A41" s="184" t="s">
        <v>189</v>
      </c>
      <c r="B41" s="185">
        <v>705010</v>
      </c>
      <c r="C41" s="182"/>
      <c r="G41" s="183"/>
      <c r="H41" s="186"/>
    </row>
    <row r="42" spans="1:8" ht="14.25" customHeight="1">
      <c r="A42" s="184" t="s">
        <v>96</v>
      </c>
      <c r="B42" s="185">
        <v>118726</v>
      </c>
      <c r="C42" s="182"/>
      <c r="G42" s="183"/>
      <c r="H42" s="186"/>
    </row>
    <row r="43" spans="1:8" ht="14.25" customHeight="1">
      <c r="A43" s="184" t="s">
        <v>98</v>
      </c>
      <c r="B43" s="185">
        <v>152518</v>
      </c>
      <c r="C43" s="182"/>
      <c r="G43" s="183"/>
      <c r="H43" s="186"/>
    </row>
    <row r="44" spans="1:8" ht="14.25" customHeight="1">
      <c r="A44" s="184" t="s">
        <v>99</v>
      </c>
      <c r="B44" s="185">
        <v>127318</v>
      </c>
      <c r="C44" s="182"/>
      <c r="G44" s="183"/>
      <c r="H44" s="186"/>
    </row>
    <row r="45" spans="1:8" ht="14.25" customHeight="1">
      <c r="A45" s="184" t="s">
        <v>228</v>
      </c>
      <c r="B45" s="185">
        <v>554820</v>
      </c>
      <c r="C45" s="182"/>
      <c r="G45" s="183"/>
      <c r="H45" s="186"/>
    </row>
    <row r="46" spans="1:8" ht="14.25" customHeight="1">
      <c r="A46" s="184" t="s">
        <v>102</v>
      </c>
      <c r="B46" s="185">
        <v>14463</v>
      </c>
      <c r="C46" s="182"/>
      <c r="G46" s="183"/>
      <c r="H46" s="186"/>
    </row>
    <row r="47" spans="1:8" ht="14.25" customHeight="1">
      <c r="A47" s="184" t="s">
        <v>104</v>
      </c>
      <c r="B47" s="185">
        <v>902924</v>
      </c>
      <c r="C47" s="182"/>
      <c r="G47" s="183"/>
      <c r="H47" s="186"/>
    </row>
    <row r="48" spans="1:8" ht="14.25" customHeight="1">
      <c r="A48" s="184" t="s">
        <v>105</v>
      </c>
      <c r="B48" s="185">
        <v>428811</v>
      </c>
      <c r="C48" s="182"/>
      <c r="G48" s="183"/>
      <c r="H48" s="186"/>
    </row>
    <row r="49" spans="1:8" ht="14.25" customHeight="1">
      <c r="A49" s="184" t="s">
        <v>106</v>
      </c>
      <c r="B49" s="185">
        <v>37063</v>
      </c>
      <c r="C49" s="182"/>
      <c r="G49" s="183"/>
      <c r="H49" s="186"/>
    </row>
    <row r="50" spans="1:8" ht="14.25" customHeight="1">
      <c r="A50" s="184" t="s">
        <v>108</v>
      </c>
      <c r="B50" s="185">
        <v>41453</v>
      </c>
      <c r="C50" s="182"/>
      <c r="G50" s="183"/>
      <c r="H50" s="186"/>
    </row>
    <row r="51" spans="1:8" ht="14.25" customHeight="1">
      <c r="A51" s="184" t="s">
        <v>109</v>
      </c>
      <c r="B51" s="185">
        <v>538916</v>
      </c>
      <c r="G51" s="183"/>
      <c r="H51" s="186"/>
    </row>
    <row r="52" spans="1:8" ht="14.25" customHeight="1">
      <c r="A52" s="184" t="s">
        <v>229</v>
      </c>
      <c r="B52" s="185">
        <v>203870</v>
      </c>
      <c r="G52" s="183"/>
      <c r="H52" s="186"/>
    </row>
    <row r="53" spans="1:8" ht="14.25" customHeight="1">
      <c r="A53" s="184" t="s">
        <v>112</v>
      </c>
      <c r="B53" s="185">
        <v>304979</v>
      </c>
      <c r="G53" s="183"/>
      <c r="H53" s="186"/>
    </row>
    <row r="54" spans="1:8" ht="14.25" customHeight="1">
      <c r="A54" s="184" t="s">
        <v>324</v>
      </c>
      <c r="B54" s="185">
        <v>703248</v>
      </c>
      <c r="G54" s="183"/>
      <c r="H54" s="186"/>
    </row>
    <row r="55" spans="1:8" ht="14.25" customHeight="1">
      <c r="A55" s="184" t="s">
        <v>114</v>
      </c>
      <c r="B55" s="185">
        <v>78093</v>
      </c>
      <c r="G55" s="183"/>
      <c r="H55" s="186"/>
    </row>
    <row r="56" spans="1:8" ht="14.25" customHeight="1">
      <c r="A56" s="184" t="s">
        <v>116</v>
      </c>
      <c r="B56" s="185">
        <v>197562</v>
      </c>
      <c r="G56" s="183"/>
      <c r="H56" s="186"/>
    </row>
    <row r="57" spans="1:8" ht="14.25" customHeight="1">
      <c r="A57" s="184" t="s">
        <v>190</v>
      </c>
      <c r="B57" s="185">
        <v>30756</v>
      </c>
      <c r="G57" s="183"/>
      <c r="H57" s="186"/>
    </row>
    <row r="58" spans="1:8" ht="14.25" customHeight="1">
      <c r="A58" s="184" t="s">
        <v>119</v>
      </c>
      <c r="B58" s="185">
        <v>40245</v>
      </c>
      <c r="G58" s="183"/>
      <c r="H58" s="186"/>
    </row>
    <row r="59" spans="1:8" ht="14.25" customHeight="1">
      <c r="A59" s="184" t="s">
        <v>120</v>
      </c>
      <c r="B59" s="185">
        <v>68623</v>
      </c>
      <c r="G59" s="183"/>
      <c r="H59" s="186"/>
    </row>
    <row r="60" spans="1:8" ht="14.25" customHeight="1">
      <c r="A60" s="184" t="s">
        <v>124</v>
      </c>
      <c r="B60" s="185">
        <v>1151999</v>
      </c>
      <c r="G60" s="183"/>
      <c r="H60" s="186"/>
    </row>
    <row r="61" spans="1:8" ht="14.25" customHeight="1">
      <c r="A61" s="184" t="s">
        <v>125</v>
      </c>
      <c r="B61" s="185">
        <v>386865</v>
      </c>
      <c r="G61" s="183"/>
      <c r="H61" s="186"/>
    </row>
    <row r="62" spans="1:8" ht="14.25" customHeight="1">
      <c r="A62" s="184" t="s">
        <v>230</v>
      </c>
      <c r="B62" s="185">
        <v>49792</v>
      </c>
      <c r="G62" s="183"/>
      <c r="H62" s="186"/>
    </row>
    <row r="63" spans="1:8" ht="14.25" customHeight="1">
      <c r="A63" s="184" t="s">
        <v>126</v>
      </c>
      <c r="B63" s="185">
        <v>1092815</v>
      </c>
      <c r="G63" s="183"/>
      <c r="H63" s="186"/>
    </row>
    <row r="64" spans="1:8" ht="14.25" customHeight="1">
      <c r="A64" s="184" t="s">
        <v>191</v>
      </c>
      <c r="B64" s="185">
        <v>8214</v>
      </c>
      <c r="G64" s="183"/>
      <c r="H64" s="186"/>
    </row>
    <row r="65" spans="1:8" ht="14.25" customHeight="1">
      <c r="A65" s="184" t="s">
        <v>129</v>
      </c>
      <c r="B65" s="185">
        <v>39097</v>
      </c>
      <c r="G65" s="183"/>
      <c r="H65" s="186"/>
    </row>
    <row r="66" spans="1:8" ht="14.25" customHeight="1">
      <c r="A66" s="184" t="s">
        <v>130</v>
      </c>
      <c r="B66" s="185">
        <v>878441</v>
      </c>
      <c r="G66" s="183"/>
      <c r="H66" s="186"/>
    </row>
    <row r="67" spans="1:8" ht="14.25" customHeight="1">
      <c r="A67" s="184" t="s">
        <v>131</v>
      </c>
      <c r="B67" s="185">
        <v>281409</v>
      </c>
      <c r="G67" s="183"/>
      <c r="H67" s="186"/>
    </row>
    <row r="68" spans="1:8" ht="14.25" customHeight="1">
      <c r="A68" s="184" t="s">
        <v>132</v>
      </c>
      <c r="B68" s="185">
        <v>625912</v>
      </c>
      <c r="G68" s="183"/>
      <c r="H68" s="186"/>
    </row>
    <row r="69" spans="1:8" ht="14.25" customHeight="1">
      <c r="A69" s="184" t="s">
        <v>134</v>
      </c>
      <c r="B69" s="185">
        <v>174121</v>
      </c>
      <c r="G69" s="183"/>
      <c r="H69" s="186"/>
    </row>
    <row r="70" spans="1:8" ht="14.25" customHeight="1">
      <c r="A70" s="184" t="s">
        <v>135</v>
      </c>
      <c r="B70" s="185">
        <v>529656</v>
      </c>
      <c r="G70" s="183"/>
      <c r="H70" s="186"/>
    </row>
    <row r="71" spans="1:8" ht="14.25" customHeight="1">
      <c r="A71" s="184" t="s">
        <v>232</v>
      </c>
      <c r="B71" s="185">
        <v>1284314</v>
      </c>
      <c r="G71" s="183"/>
      <c r="H71" s="186"/>
    </row>
    <row r="72" spans="1:8" ht="14.25" customHeight="1">
      <c r="A72" s="184" t="s">
        <v>233</v>
      </c>
      <c r="B72" s="185">
        <v>123204</v>
      </c>
      <c r="G72" s="183"/>
      <c r="H72" s="186"/>
    </row>
    <row r="73" spans="1:8" ht="14.25" customHeight="1">
      <c r="A73" s="184" t="s">
        <v>325</v>
      </c>
      <c r="B73" s="185">
        <v>501933</v>
      </c>
      <c r="G73" s="183"/>
      <c r="H73" s="186"/>
    </row>
    <row r="74" spans="1:8" ht="14.25" customHeight="1">
      <c r="A74" s="184" t="s">
        <v>137</v>
      </c>
      <c r="B74" s="185">
        <v>616806</v>
      </c>
      <c r="G74" s="183"/>
      <c r="H74" s="186"/>
    </row>
    <row r="75" spans="1:8" ht="14.25" customHeight="1">
      <c r="A75" s="184" t="s">
        <v>138</v>
      </c>
      <c r="B75" s="185">
        <v>358502</v>
      </c>
      <c r="G75" s="183"/>
      <c r="H75" s="186"/>
    </row>
    <row r="76" spans="1:8" ht="14.25" customHeight="1">
      <c r="A76" s="184" t="s">
        <v>139</v>
      </c>
      <c r="B76" s="185">
        <v>403616</v>
      </c>
      <c r="G76" s="183"/>
      <c r="H76" s="186"/>
    </row>
    <row r="77" spans="1:8" ht="14.25" customHeight="1">
      <c r="A77" s="184" t="s">
        <v>140</v>
      </c>
      <c r="B77" s="185">
        <v>95815</v>
      </c>
      <c r="G77" s="183"/>
      <c r="H77" s="186"/>
    </row>
    <row r="78" spans="1:8" ht="14.25" customHeight="1">
      <c r="A78" s="184" t="s">
        <v>142</v>
      </c>
      <c r="B78" s="185">
        <v>67642</v>
      </c>
      <c r="G78" s="183"/>
      <c r="H78" s="186"/>
    </row>
    <row r="79" spans="1:8" ht="14.25" customHeight="1">
      <c r="A79" s="184" t="s">
        <v>144</v>
      </c>
      <c r="B79" s="185">
        <v>116847</v>
      </c>
      <c r="G79" s="183"/>
      <c r="H79" s="186"/>
    </row>
    <row r="80" spans="1:8" ht="14.25" customHeight="1">
      <c r="A80" s="184" t="s">
        <v>145</v>
      </c>
      <c r="B80" s="185">
        <v>857965</v>
      </c>
      <c r="G80" s="183"/>
      <c r="H80" s="186"/>
    </row>
    <row r="81" spans="1:8" ht="14.25" customHeight="1">
      <c r="A81" s="184" t="s">
        <v>326</v>
      </c>
      <c r="B81" s="185">
        <v>983408</v>
      </c>
      <c r="G81" s="183"/>
      <c r="H81" s="186"/>
    </row>
    <row r="82" spans="1:8" ht="14.25" customHeight="1">
      <c r="A82" s="184" t="s">
        <v>150</v>
      </c>
      <c r="B82" s="185">
        <v>19628</v>
      </c>
      <c r="G82" s="183"/>
      <c r="H82" s="186"/>
    </row>
    <row r="83" spans="1:8" ht="14.25" customHeight="1">
      <c r="A83" s="184" t="s">
        <v>236</v>
      </c>
      <c r="B83" s="185">
        <v>28441</v>
      </c>
      <c r="G83" s="183"/>
      <c r="H83" s="186"/>
    </row>
    <row r="84" spans="1:8" ht="14.25" customHeight="1">
      <c r="A84" s="184" t="s">
        <v>153</v>
      </c>
      <c r="B84" s="185">
        <v>26507</v>
      </c>
      <c r="G84" s="183"/>
      <c r="H84" s="186"/>
    </row>
    <row r="85" spans="1:8" ht="14.25" customHeight="1">
      <c r="A85" s="184" t="s">
        <v>160</v>
      </c>
      <c r="B85" s="185">
        <v>245075</v>
      </c>
      <c r="G85" s="183"/>
      <c r="H85" s="186"/>
    </row>
    <row r="86" spans="1:8" ht="14.25" customHeight="1">
      <c r="A86" s="184" t="s">
        <v>162</v>
      </c>
      <c r="B86" s="185">
        <v>15186</v>
      </c>
      <c r="G86" s="183"/>
      <c r="H86" s="186"/>
    </row>
    <row r="87" spans="1:8" ht="14.25" customHeight="1">
      <c r="A87" s="184" t="s">
        <v>237</v>
      </c>
      <c r="B87" s="185">
        <v>215118</v>
      </c>
      <c r="G87" s="183"/>
      <c r="H87" s="186"/>
    </row>
    <row r="88" spans="1:8" ht="14.25" customHeight="1">
      <c r="A88" s="184" t="s">
        <v>163</v>
      </c>
      <c r="B88" s="185">
        <v>498065</v>
      </c>
      <c r="G88" s="183"/>
      <c r="H88" s="186"/>
    </row>
    <row r="89" spans="1:8" ht="14.25" customHeight="1">
      <c r="A89" s="184" t="s">
        <v>164</v>
      </c>
      <c r="B89" s="185">
        <v>164715</v>
      </c>
      <c r="G89" s="183"/>
      <c r="H89" s="186"/>
    </row>
    <row r="90" spans="1:8" ht="14.25" customHeight="1">
      <c r="A90" s="184" t="s">
        <v>192</v>
      </c>
      <c r="B90" s="185">
        <v>55351</v>
      </c>
      <c r="G90" s="183"/>
      <c r="H90" s="186"/>
    </row>
    <row r="91" spans="1:8" ht="14.25" customHeight="1">
      <c r="A91" s="184" t="s">
        <v>166</v>
      </c>
      <c r="B91" s="185">
        <v>1000718</v>
      </c>
      <c r="G91" s="183"/>
      <c r="H91" s="186"/>
    </row>
    <row r="92" spans="1:8" ht="14.25" customHeight="1">
      <c r="A92" s="184" t="s">
        <v>167</v>
      </c>
      <c r="B92" s="185">
        <v>426911</v>
      </c>
      <c r="G92" s="183"/>
      <c r="H92" s="186"/>
    </row>
    <row r="93" spans="1:8" ht="14.25" customHeight="1">
      <c r="A93" s="184" t="s">
        <v>193</v>
      </c>
      <c r="B93" s="185">
        <v>63250</v>
      </c>
      <c r="G93" s="183"/>
      <c r="H93" s="186"/>
    </row>
    <row r="94" spans="1:8" ht="14.25" customHeight="1">
      <c r="A94" s="26"/>
      <c r="B94" s="181"/>
    </row>
    <row r="95" spans="1:8" ht="14.25" customHeight="1">
      <c r="A95" s="187" t="s">
        <v>11</v>
      </c>
      <c r="B95" s="139">
        <f>MEDIAN(B4:B93)</f>
        <v>197923</v>
      </c>
    </row>
    <row r="96" spans="1:8" ht="14.25" customHeight="1">
      <c r="A96" s="187" t="s">
        <v>10</v>
      </c>
      <c r="B96" s="188">
        <f>AVERAGE(B4:B93)</f>
        <v>318131.18888888886</v>
      </c>
    </row>
    <row r="97" spans="1:2" ht="14.25" customHeight="1">
      <c r="A97" s="187" t="s">
        <v>239</v>
      </c>
      <c r="B97" s="188">
        <f>SUM(B4:B93)</f>
        <v>28631807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CDEF-7081-4804-B1B1-D697B4018436}">
  <dimension ref="A1:O147"/>
  <sheetViews>
    <sheetView zoomScaleNormal="100" workbookViewId="0">
      <pane ySplit="5" topLeftCell="A116" activePane="bottomLeft" state="frozen"/>
      <selection pane="bottomLeft" activeCell="D148" sqref="D148"/>
      <selection activeCell="C7" sqref="C7"/>
    </sheetView>
  </sheetViews>
  <sheetFormatPr defaultColWidth="8.85546875" defaultRowHeight="12.75"/>
  <cols>
    <col min="1" max="1" width="6.140625" customWidth="1"/>
    <col min="2" max="2" width="17.85546875" style="37" customWidth="1"/>
    <col min="3" max="3" width="10.5703125" style="21" customWidth="1"/>
    <col min="4" max="4" width="10.85546875" style="36" customWidth="1"/>
    <col min="5" max="5" width="6.85546875" style="36" bestFit="1" customWidth="1"/>
    <col min="6" max="6" width="12.5703125" style="36" bestFit="1" customWidth="1"/>
    <col min="7" max="7" width="3" style="36" bestFit="1" customWidth="1"/>
    <col min="8" max="8" width="15.28515625" style="36" bestFit="1" customWidth="1"/>
    <col min="9" max="9" width="6.140625" customWidth="1"/>
    <col min="10" max="10" width="12.42578125" style="21" customWidth="1"/>
    <col min="11" max="11" width="15.28515625" bestFit="1" customWidth="1"/>
    <col min="12" max="12" width="9.85546875" style="26" bestFit="1" customWidth="1"/>
    <col min="13" max="13" width="8.85546875" customWidth="1"/>
    <col min="14" max="14" width="27" customWidth="1"/>
    <col min="15" max="15" width="16" style="26" bestFit="1" customWidth="1"/>
    <col min="16" max="16" width="14.140625" customWidth="1"/>
    <col min="17" max="17" width="11.140625" customWidth="1"/>
    <col min="18" max="18" width="12.7109375" bestFit="1" customWidth="1"/>
    <col min="19" max="19" width="12" bestFit="1" customWidth="1"/>
    <col min="20" max="20" width="11.140625" bestFit="1" customWidth="1"/>
    <col min="21" max="21" width="10" bestFit="1" customWidth="1"/>
    <col min="22" max="22" width="9.85546875" bestFit="1" customWidth="1"/>
  </cols>
  <sheetData>
    <row r="1" spans="1:12" ht="16.5" customHeight="1">
      <c r="A1" s="1" t="s">
        <v>0</v>
      </c>
      <c r="B1" s="35"/>
      <c r="I1" s="36"/>
    </row>
    <row r="2" spans="1:12" ht="9" customHeight="1"/>
    <row r="3" spans="1:12">
      <c r="A3" s="14" t="s">
        <v>17</v>
      </c>
    </row>
    <row r="4" spans="1:12" ht="7.5" customHeight="1">
      <c r="A4" s="14"/>
    </row>
    <row r="5" spans="1:12" ht="35.25" customHeight="1">
      <c r="A5" s="38" t="s">
        <v>18</v>
      </c>
      <c r="B5" s="39"/>
      <c r="C5" s="40" t="s">
        <v>2</v>
      </c>
      <c r="D5" s="41" t="s">
        <v>19</v>
      </c>
      <c r="E5" s="41" t="s">
        <v>4</v>
      </c>
      <c r="F5" s="41" t="s">
        <v>20</v>
      </c>
      <c r="G5" s="41"/>
      <c r="H5" s="41" t="s">
        <v>21</v>
      </c>
      <c r="I5" s="42" t="s">
        <v>4</v>
      </c>
      <c r="J5" s="40" t="s">
        <v>22</v>
      </c>
    </row>
    <row r="6" spans="1:12" ht="13.5" customHeight="1">
      <c r="A6" s="15"/>
      <c r="B6" s="35"/>
      <c r="C6" s="43"/>
      <c r="D6" s="44" t="s">
        <v>8</v>
      </c>
      <c r="E6" s="44" t="s">
        <v>8</v>
      </c>
      <c r="F6" s="44" t="s">
        <v>8</v>
      </c>
      <c r="G6" s="44"/>
      <c r="H6" s="44" t="s">
        <v>8</v>
      </c>
      <c r="I6" s="44" t="s">
        <v>8</v>
      </c>
      <c r="J6" s="45" t="s">
        <v>8</v>
      </c>
    </row>
    <row r="7" spans="1:12" ht="13.5" customHeight="1">
      <c r="A7" s="26" t="s">
        <v>23</v>
      </c>
      <c r="B7" s="26" t="s">
        <v>24</v>
      </c>
      <c r="C7" s="46">
        <v>55754</v>
      </c>
      <c r="D7" s="25">
        <v>3606991</v>
      </c>
      <c r="E7" s="25">
        <f>D7/C7</f>
        <v>64.694748358862142</v>
      </c>
      <c r="F7" s="25">
        <v>253226</v>
      </c>
      <c r="G7" s="25"/>
      <c r="H7" s="25">
        <f t="shared" ref="H7:H70" si="0">SUM(F7,D7)</f>
        <v>3860217</v>
      </c>
      <c r="I7" s="47">
        <f>H7/C7</f>
        <v>69.236592890196221</v>
      </c>
      <c r="J7" s="48">
        <v>204416.67116942091</v>
      </c>
    </row>
    <row r="8" spans="1:12" ht="13.5" customHeight="1">
      <c r="A8" s="26" t="s">
        <v>25</v>
      </c>
      <c r="B8" s="26" t="s">
        <v>26</v>
      </c>
      <c r="C8" s="46">
        <v>29484</v>
      </c>
      <c r="D8" s="25">
        <v>1561084.45</v>
      </c>
      <c r="E8" s="25">
        <f t="shared" ref="E8:E54" si="1">D8/C8</f>
        <v>52.946833876000539</v>
      </c>
      <c r="F8" s="25">
        <v>93865.32</v>
      </c>
      <c r="G8" s="25"/>
      <c r="H8" s="25">
        <f t="shared" si="0"/>
        <v>1654949.77</v>
      </c>
      <c r="I8" s="47">
        <f t="shared" ref="I8:I54" si="2">H8/C8</f>
        <v>56.130435829602497</v>
      </c>
      <c r="J8" s="48">
        <v>138183.29018824542</v>
      </c>
    </row>
    <row r="9" spans="1:12" ht="13.5" customHeight="1">
      <c r="A9" s="26" t="s">
        <v>23</v>
      </c>
      <c r="B9" s="26" t="s">
        <v>27</v>
      </c>
      <c r="C9" s="46">
        <v>45773</v>
      </c>
      <c r="D9" s="25">
        <v>1824691</v>
      </c>
      <c r="E9" s="25">
        <f t="shared" si="1"/>
        <v>39.863915408647017</v>
      </c>
      <c r="F9" s="24"/>
      <c r="G9" s="25"/>
      <c r="H9" s="25">
        <f t="shared" si="0"/>
        <v>1824691</v>
      </c>
      <c r="I9" s="47">
        <f t="shared" si="2"/>
        <v>39.863915408647017</v>
      </c>
      <c r="J9" s="48">
        <v>177493.87905247879</v>
      </c>
    </row>
    <row r="10" spans="1:12" ht="13.5" customHeight="1">
      <c r="A10" s="26" t="s">
        <v>28</v>
      </c>
      <c r="B10" s="26" t="s">
        <v>29</v>
      </c>
      <c r="C10" s="46">
        <v>2276</v>
      </c>
      <c r="D10" s="25">
        <v>96315.46</v>
      </c>
      <c r="E10" s="25">
        <f t="shared" si="1"/>
        <v>42.31786467486819</v>
      </c>
      <c r="F10" s="24">
        <v>14887.25</v>
      </c>
      <c r="G10" s="25"/>
      <c r="H10" s="25">
        <f t="shared" si="0"/>
        <v>111202.71</v>
      </c>
      <c r="I10" s="47">
        <f t="shared" si="2"/>
        <v>48.85883567662566</v>
      </c>
      <c r="J10" s="48">
        <v>67799.406405241258</v>
      </c>
    </row>
    <row r="11" spans="1:12" ht="13.5" customHeight="1">
      <c r="A11" s="26" t="s">
        <v>23</v>
      </c>
      <c r="B11" s="26" t="s">
        <v>30</v>
      </c>
      <c r="C11" s="46">
        <v>44540</v>
      </c>
      <c r="D11" s="25">
        <v>1994814.18</v>
      </c>
      <c r="E11" s="25">
        <f t="shared" si="1"/>
        <v>44.78702694207454</v>
      </c>
      <c r="F11" s="25">
        <v>192096.79</v>
      </c>
      <c r="G11" s="25"/>
      <c r="H11" s="25">
        <f t="shared" si="0"/>
        <v>2186910.9699999997</v>
      </c>
      <c r="I11" s="47">
        <f t="shared" si="2"/>
        <v>49.099931971261782</v>
      </c>
      <c r="J11" s="48">
        <v>174258.2290524788</v>
      </c>
    </row>
    <row r="12" spans="1:12" ht="13.5" customHeight="1">
      <c r="A12" s="26" t="s">
        <v>31</v>
      </c>
      <c r="B12" s="26" t="s">
        <v>32</v>
      </c>
      <c r="C12" s="46">
        <v>182369</v>
      </c>
      <c r="D12" s="25">
        <v>5480122.7199999997</v>
      </c>
      <c r="E12" s="25">
        <f t="shared" si="1"/>
        <v>30.049639576901775</v>
      </c>
      <c r="F12" s="25">
        <v>354682.97</v>
      </c>
      <c r="G12" s="25"/>
      <c r="H12" s="25">
        <f t="shared" si="0"/>
        <v>5834805.6899999995</v>
      </c>
      <c r="I12" s="47">
        <f t="shared" si="2"/>
        <v>31.994503945297719</v>
      </c>
      <c r="J12" s="48">
        <v>537802.74614723097</v>
      </c>
      <c r="L12" s="20"/>
    </row>
    <row r="13" spans="1:12" ht="13.5" customHeight="1">
      <c r="A13" s="26" t="s">
        <v>23</v>
      </c>
      <c r="B13" s="26" t="s">
        <v>33</v>
      </c>
      <c r="C13" s="46">
        <v>35046</v>
      </c>
      <c r="D13" s="25">
        <v>1997502.35</v>
      </c>
      <c r="E13" s="25">
        <f t="shared" si="1"/>
        <v>56.996585915653718</v>
      </c>
      <c r="F13" s="25">
        <v>124333.64</v>
      </c>
      <c r="G13" s="25"/>
      <c r="H13" s="25">
        <f t="shared" si="0"/>
        <v>2121835.9900000002</v>
      </c>
      <c r="I13" s="47">
        <f t="shared" si="2"/>
        <v>60.544312903041721</v>
      </c>
      <c r="J13" s="48">
        <v>151494.24018824543</v>
      </c>
    </row>
    <row r="14" spans="1:12" ht="13.5" customHeight="1">
      <c r="A14" s="26" t="s">
        <v>34</v>
      </c>
      <c r="B14" s="26" t="s">
        <v>35</v>
      </c>
      <c r="C14" s="46">
        <v>13248</v>
      </c>
      <c r="D14" s="25">
        <v>767887.08</v>
      </c>
      <c r="E14" s="25">
        <f t="shared" si="1"/>
        <v>57.962490942028985</v>
      </c>
      <c r="F14" s="25">
        <v>9993.16</v>
      </c>
      <c r="G14" s="25"/>
      <c r="H14" s="25">
        <f t="shared" si="0"/>
        <v>777880.24</v>
      </c>
      <c r="I14" s="47">
        <f t="shared" si="2"/>
        <v>58.716805555555553</v>
      </c>
      <c r="J14" s="48">
        <v>95343.305764717137</v>
      </c>
    </row>
    <row r="15" spans="1:12" ht="13.5" customHeight="1">
      <c r="A15" s="26" t="s">
        <v>36</v>
      </c>
      <c r="B15" s="26" t="s">
        <v>37</v>
      </c>
      <c r="C15" s="46">
        <v>8810</v>
      </c>
      <c r="D15" s="25">
        <v>598649.65</v>
      </c>
      <c r="E15" s="25">
        <f t="shared" si="1"/>
        <v>67.9511520998865</v>
      </c>
      <c r="F15" s="25">
        <v>42543.25</v>
      </c>
      <c r="G15" s="25"/>
      <c r="H15" s="25">
        <f t="shared" si="0"/>
        <v>641192.9</v>
      </c>
      <c r="I15" s="47">
        <f t="shared" si="2"/>
        <v>72.780124858115784</v>
      </c>
      <c r="J15" s="48">
        <v>83797.255764717134</v>
      </c>
    </row>
    <row r="16" spans="1:12" ht="13.5" customHeight="1">
      <c r="A16" s="26" t="s">
        <v>31</v>
      </c>
      <c r="B16" s="26" t="s">
        <v>38</v>
      </c>
      <c r="C16" s="46">
        <v>387104</v>
      </c>
      <c r="D16" s="25">
        <v>10898989</v>
      </c>
      <c r="E16" s="25">
        <f t="shared" si="1"/>
        <v>28.1551960196743</v>
      </c>
      <c r="F16" s="25">
        <v>1665722</v>
      </c>
      <c r="G16" s="25"/>
      <c r="H16" s="25">
        <f t="shared" si="0"/>
        <v>12564711</v>
      </c>
      <c r="I16" s="47">
        <f t="shared" si="2"/>
        <v>32.458230863023893</v>
      </c>
      <c r="J16" s="48">
        <v>1072170.9790524789</v>
      </c>
    </row>
    <row r="17" spans="1:11" ht="13.5" customHeight="1">
      <c r="A17" s="26" t="s">
        <v>36</v>
      </c>
      <c r="B17" s="26" t="s">
        <v>39</v>
      </c>
      <c r="C17" s="46">
        <v>5923</v>
      </c>
      <c r="D17" s="25">
        <v>423812.5</v>
      </c>
      <c r="E17" s="25">
        <f t="shared" si="1"/>
        <v>71.553689008948169</v>
      </c>
      <c r="F17" s="49"/>
      <c r="G17" s="50"/>
      <c r="H17" s="25">
        <f t="shared" si="0"/>
        <v>423812.5</v>
      </c>
      <c r="I17" s="47">
        <f t="shared" si="2"/>
        <v>71.553689008948169</v>
      </c>
      <c r="J17" s="48">
        <v>75200.740188245429</v>
      </c>
    </row>
    <row r="18" spans="1:11" ht="13.5" customHeight="1">
      <c r="A18" s="26" t="s">
        <v>36</v>
      </c>
      <c r="B18" s="26" t="s">
        <v>40</v>
      </c>
      <c r="C18" s="46">
        <v>7408</v>
      </c>
      <c r="D18" s="25">
        <v>205400.17</v>
      </c>
      <c r="E18" s="25">
        <f t="shared" si="1"/>
        <v>27.726804805615551</v>
      </c>
      <c r="F18" s="25">
        <v>29184.25</v>
      </c>
      <c r="G18" s="25"/>
      <c r="H18" s="25">
        <f t="shared" si="0"/>
        <v>234584.42</v>
      </c>
      <c r="I18" s="47">
        <f t="shared" si="2"/>
        <v>31.666363390928726</v>
      </c>
      <c r="J18" s="48">
        <v>78083.221169420882</v>
      </c>
    </row>
    <row r="19" spans="1:11" ht="13.5" customHeight="1">
      <c r="A19" s="26" t="s">
        <v>41</v>
      </c>
      <c r="B19" s="26" t="s">
        <v>42</v>
      </c>
      <c r="C19" s="46">
        <v>78740</v>
      </c>
      <c r="D19" s="25">
        <v>3336923.72</v>
      </c>
      <c r="E19" s="25">
        <f t="shared" si="1"/>
        <v>42.37901600203201</v>
      </c>
      <c r="F19" s="25">
        <v>161737.42000000001</v>
      </c>
      <c r="G19" s="25"/>
      <c r="H19" s="25">
        <f t="shared" si="0"/>
        <v>3498661.14</v>
      </c>
      <c r="I19" s="47">
        <f t="shared" si="2"/>
        <v>44.433085344170692</v>
      </c>
      <c r="J19" s="48">
        <v>266078.50153250783</v>
      </c>
    </row>
    <row r="20" spans="1:11" ht="13.5" customHeight="1">
      <c r="A20" s="26" t="s">
        <v>28</v>
      </c>
      <c r="B20" s="26" t="s">
        <v>43</v>
      </c>
      <c r="C20" s="46">
        <v>2481</v>
      </c>
      <c r="D20" s="25">
        <v>220490</v>
      </c>
      <c r="E20" s="25">
        <f t="shared" si="1"/>
        <v>88.871422813381699</v>
      </c>
      <c r="F20" s="24"/>
      <c r="G20" s="25"/>
      <c r="H20" s="25">
        <f t="shared" si="0"/>
        <v>220490</v>
      </c>
      <c r="I20" s="47">
        <f t="shared" si="2"/>
        <v>88.871422813381699</v>
      </c>
      <c r="J20" s="48">
        <v>68390.356405241269</v>
      </c>
    </row>
    <row r="21" spans="1:11" ht="13.5" customHeight="1">
      <c r="A21" s="26" t="s">
        <v>28</v>
      </c>
      <c r="B21" s="26" t="s">
        <v>44</v>
      </c>
      <c r="C21" s="46">
        <v>2596</v>
      </c>
      <c r="D21" s="25">
        <v>382489.34</v>
      </c>
      <c r="E21" s="25">
        <f t="shared" si="1"/>
        <v>147.33795839753469</v>
      </c>
      <c r="F21" s="25">
        <v>27603.66</v>
      </c>
      <c r="G21" s="25"/>
      <c r="H21" s="25">
        <f t="shared" si="0"/>
        <v>410093</v>
      </c>
      <c r="I21" s="47">
        <f t="shared" si="2"/>
        <v>157.97110939907549</v>
      </c>
      <c r="J21" s="48">
        <v>68644.756405241264</v>
      </c>
    </row>
    <row r="22" spans="1:11" ht="13.5" customHeight="1">
      <c r="A22" s="26" t="s">
        <v>45</v>
      </c>
      <c r="B22" s="26" t="s">
        <v>46</v>
      </c>
      <c r="C22" s="46">
        <v>1520</v>
      </c>
      <c r="D22" s="24">
        <v>95458.75</v>
      </c>
      <c r="E22" s="24">
        <f t="shared" si="1"/>
        <v>62.801809210526315</v>
      </c>
      <c r="F22" s="24"/>
      <c r="G22" s="24"/>
      <c r="H22" s="24">
        <f t="shared" si="0"/>
        <v>95458.75</v>
      </c>
      <c r="I22" s="47">
        <f t="shared" si="2"/>
        <v>62.801809210526315</v>
      </c>
      <c r="J22" s="48">
        <v>68545.704821285501</v>
      </c>
    </row>
    <row r="23" spans="1:11" ht="13.5" customHeight="1">
      <c r="A23" s="26" t="s">
        <v>25</v>
      </c>
      <c r="B23" s="26" t="s">
        <v>47</v>
      </c>
      <c r="C23" s="46">
        <v>17230</v>
      </c>
      <c r="D23" s="25">
        <v>769163.66</v>
      </c>
      <c r="E23" s="25">
        <f t="shared" si="1"/>
        <v>44.640955310504935</v>
      </c>
      <c r="F23" s="25">
        <v>81677.75</v>
      </c>
      <c r="G23" s="25"/>
      <c r="H23" s="25">
        <f t="shared" si="0"/>
        <v>850841.41</v>
      </c>
      <c r="I23" s="47">
        <f t="shared" si="2"/>
        <v>49.381393499709809</v>
      </c>
      <c r="J23" s="48">
        <v>110193.10482128551</v>
      </c>
    </row>
    <row r="24" spans="1:11" ht="13.5" customHeight="1">
      <c r="A24" s="26" t="s">
        <v>48</v>
      </c>
      <c r="B24" s="26" t="s">
        <v>49</v>
      </c>
      <c r="C24" s="46">
        <v>40686</v>
      </c>
      <c r="D24" s="25">
        <v>3085811.57</v>
      </c>
      <c r="E24" s="25">
        <f t="shared" si="1"/>
        <v>75.844555129528587</v>
      </c>
      <c r="F24" s="25">
        <v>272566.87</v>
      </c>
      <c r="G24" s="25"/>
      <c r="H24" s="25">
        <f t="shared" si="0"/>
        <v>3358378.44</v>
      </c>
      <c r="I24" s="47">
        <f t="shared" si="2"/>
        <v>82.543834242737063</v>
      </c>
      <c r="J24" s="48">
        <v>165196.84614723091</v>
      </c>
    </row>
    <row r="25" spans="1:11" ht="13.5" customHeight="1">
      <c r="A25" s="26" t="s">
        <v>23</v>
      </c>
      <c r="B25" s="26" t="s">
        <v>50</v>
      </c>
      <c r="C25" s="46">
        <v>36217</v>
      </c>
      <c r="D25" s="25">
        <v>2143738.35</v>
      </c>
      <c r="E25" s="25">
        <f t="shared" si="1"/>
        <v>59.191494325869073</v>
      </c>
      <c r="F25" s="25">
        <v>121530</v>
      </c>
      <c r="G25" s="25"/>
      <c r="H25" s="25">
        <f t="shared" si="0"/>
        <v>2265268.35</v>
      </c>
      <c r="I25" s="47">
        <f t="shared" si="2"/>
        <v>62.547100809012342</v>
      </c>
      <c r="J25" s="48">
        <v>152467.27905247879</v>
      </c>
    </row>
    <row r="26" spans="1:11" ht="13.5" customHeight="1">
      <c r="A26" s="26" t="s">
        <v>34</v>
      </c>
      <c r="B26" s="26" t="s">
        <v>51</v>
      </c>
      <c r="C26" s="46">
        <v>13759</v>
      </c>
      <c r="D26" s="25">
        <v>424086.75</v>
      </c>
      <c r="E26" s="25">
        <f t="shared" si="1"/>
        <v>30.822498001308233</v>
      </c>
      <c r="F26" s="25"/>
      <c r="G26" s="25"/>
      <c r="H26" s="25">
        <f t="shared" si="0"/>
        <v>424086.75</v>
      </c>
      <c r="I26" s="47">
        <f t="shared" si="2"/>
        <v>30.822498001308233</v>
      </c>
      <c r="J26" s="48">
        <v>93145.996147230908</v>
      </c>
    </row>
    <row r="27" spans="1:11" ht="13.5" customHeight="1">
      <c r="A27" s="26" t="s">
        <v>41</v>
      </c>
      <c r="B27" s="26" t="s">
        <v>52</v>
      </c>
      <c r="C27" s="46">
        <v>114516</v>
      </c>
      <c r="D27" s="25">
        <v>3922763</v>
      </c>
      <c r="E27" s="25">
        <f t="shared" si="1"/>
        <v>34.255152118481263</v>
      </c>
      <c r="F27" s="25">
        <v>369067</v>
      </c>
      <c r="G27" s="25"/>
      <c r="H27" s="25">
        <f t="shared" si="0"/>
        <v>4291830</v>
      </c>
      <c r="I27" s="47">
        <f t="shared" si="2"/>
        <v>37.477994341402074</v>
      </c>
      <c r="J27" s="48">
        <v>341897.65153250779</v>
      </c>
    </row>
    <row r="28" spans="1:11" ht="13.5" customHeight="1">
      <c r="A28" s="26" t="s">
        <v>53</v>
      </c>
      <c r="B28" s="26" t="s">
        <v>54</v>
      </c>
      <c r="C28" s="46">
        <v>175687</v>
      </c>
      <c r="D28" s="25">
        <v>5527994.5800000001</v>
      </c>
      <c r="E28" s="25">
        <f t="shared" si="1"/>
        <v>31.465017787314942</v>
      </c>
      <c r="F28" s="25">
        <v>586557.26</v>
      </c>
      <c r="G28" s="24"/>
      <c r="H28" s="25">
        <f t="shared" si="0"/>
        <v>6114551.8399999999</v>
      </c>
      <c r="I28" s="47">
        <f t="shared" si="2"/>
        <v>34.803666975928785</v>
      </c>
      <c r="J28" s="48">
        <v>521826.35576471715</v>
      </c>
      <c r="K28" s="36"/>
    </row>
    <row r="29" spans="1:11" ht="13.5" customHeight="1">
      <c r="A29" s="26" t="s">
        <v>55</v>
      </c>
      <c r="B29" s="26" t="s">
        <v>56</v>
      </c>
      <c r="C29" s="46">
        <v>95919</v>
      </c>
      <c r="D29" s="25">
        <v>5111315.28</v>
      </c>
      <c r="E29" s="25">
        <f t="shared" si="1"/>
        <v>53.287829105808029</v>
      </c>
      <c r="F29" s="25">
        <v>476440.69</v>
      </c>
      <c r="G29" s="25"/>
      <c r="H29" s="25">
        <f t="shared" si="0"/>
        <v>5587755.9700000007</v>
      </c>
      <c r="I29" s="47">
        <f t="shared" si="2"/>
        <v>58.254943963135567</v>
      </c>
      <c r="J29" s="48">
        <v>311448.07637925702</v>
      </c>
    </row>
    <row r="30" spans="1:11" ht="13.5" customHeight="1">
      <c r="A30" s="26" t="s">
        <v>31</v>
      </c>
      <c r="B30" s="51" t="s">
        <v>57</v>
      </c>
      <c r="C30" s="46">
        <v>378425</v>
      </c>
      <c r="D30" s="25">
        <v>15106813</v>
      </c>
      <c r="E30" s="25">
        <f t="shared" si="1"/>
        <v>39.920229900244436</v>
      </c>
      <c r="F30" s="25">
        <v>1525041</v>
      </c>
      <c r="G30" s="24"/>
      <c r="H30" s="25">
        <f t="shared" si="0"/>
        <v>16631854</v>
      </c>
      <c r="I30" s="47">
        <f t="shared" si="2"/>
        <v>43.950198850498779</v>
      </c>
      <c r="J30" s="48">
        <v>1068595.555764717</v>
      </c>
      <c r="K30" s="21"/>
    </row>
    <row r="31" spans="1:11" ht="13.5" customHeight="1">
      <c r="A31" s="26" t="s">
        <v>28</v>
      </c>
      <c r="B31" s="26" t="s">
        <v>58</v>
      </c>
      <c r="C31" s="46">
        <v>2789</v>
      </c>
      <c r="D31" s="25">
        <v>319139.02</v>
      </c>
      <c r="E31" s="25">
        <f t="shared" si="1"/>
        <v>114.42775905342417</v>
      </c>
      <c r="F31" s="25">
        <v>111108.61</v>
      </c>
      <c r="G31" s="25"/>
      <c r="H31" s="25">
        <f t="shared" si="0"/>
        <v>430247.63</v>
      </c>
      <c r="I31" s="47">
        <f t="shared" si="2"/>
        <v>154.26591251344567</v>
      </c>
      <c r="J31" s="48">
        <v>66877.090188245435</v>
      </c>
    </row>
    <row r="32" spans="1:11" ht="13.5" customHeight="1">
      <c r="A32" s="26" t="s">
        <v>53</v>
      </c>
      <c r="B32" s="26" t="s">
        <v>59</v>
      </c>
      <c r="C32" s="46">
        <v>347158</v>
      </c>
      <c r="D32" s="24">
        <v>9829460.6099999994</v>
      </c>
      <c r="E32" s="25">
        <f t="shared" si="1"/>
        <v>28.31408352968965</v>
      </c>
      <c r="F32" s="25">
        <v>1975798.14</v>
      </c>
      <c r="G32" s="25"/>
      <c r="H32" s="25">
        <f t="shared" si="0"/>
        <v>11805258.75</v>
      </c>
      <c r="I32" s="47">
        <f t="shared" si="2"/>
        <v>34.005434845228976</v>
      </c>
      <c r="J32" s="48">
        <v>974914.7711694208</v>
      </c>
      <c r="K32" s="36"/>
    </row>
    <row r="33" spans="1:11" ht="13.5" customHeight="1">
      <c r="A33" s="26" t="s">
        <v>23</v>
      </c>
      <c r="B33" s="26" t="s">
        <v>60</v>
      </c>
      <c r="C33" s="46">
        <v>63020</v>
      </c>
      <c r="D33" s="25">
        <v>2009936.36</v>
      </c>
      <c r="E33" s="25">
        <f t="shared" si="1"/>
        <v>31.893626785147575</v>
      </c>
      <c r="F33" s="25">
        <v>196554.2</v>
      </c>
      <c r="G33" s="25"/>
      <c r="H33" s="25">
        <f t="shared" si="0"/>
        <v>2206490.56</v>
      </c>
      <c r="I33" s="47">
        <f t="shared" si="2"/>
        <v>35.012544589019363</v>
      </c>
      <c r="J33" s="48">
        <v>225315.62933915696</v>
      </c>
    </row>
    <row r="34" spans="1:11" ht="13.5" customHeight="1">
      <c r="A34" s="26" t="s">
        <v>23</v>
      </c>
      <c r="B34" s="26" t="s">
        <v>61</v>
      </c>
      <c r="C34" s="46">
        <v>52993</v>
      </c>
      <c r="D34" s="25">
        <v>2397075.85</v>
      </c>
      <c r="E34" s="25">
        <f t="shared" si="1"/>
        <v>45.233820504594945</v>
      </c>
      <c r="F34" s="25">
        <v>239138.64</v>
      </c>
      <c r="G34" s="25"/>
      <c r="H34" s="25">
        <f t="shared" si="0"/>
        <v>2636214.4900000002</v>
      </c>
      <c r="I34" s="47">
        <f t="shared" si="2"/>
        <v>49.746466325741139</v>
      </c>
      <c r="J34" s="48">
        <v>201514.75482128552</v>
      </c>
    </row>
    <row r="35" spans="1:11" ht="13.5" customHeight="1">
      <c r="A35" s="26" t="s">
        <v>62</v>
      </c>
      <c r="B35" s="26" t="s">
        <v>63</v>
      </c>
      <c r="C35" s="46">
        <v>4365</v>
      </c>
      <c r="D35" s="25">
        <v>444386.16</v>
      </c>
      <c r="E35" s="25">
        <f t="shared" si="1"/>
        <v>101.80668041237112</v>
      </c>
      <c r="F35" s="25">
        <v>39192.629999999997</v>
      </c>
      <c r="G35" s="25"/>
      <c r="H35" s="25">
        <f t="shared" si="0"/>
        <v>483578.79</v>
      </c>
      <c r="I35" s="47">
        <f t="shared" si="2"/>
        <v>110.78551890034363</v>
      </c>
      <c r="J35" s="48">
        <v>72224.705764717131</v>
      </c>
    </row>
    <row r="36" spans="1:11" ht="13.5" customHeight="1">
      <c r="A36" s="26" t="s">
        <v>64</v>
      </c>
      <c r="B36" s="26" t="s">
        <v>65</v>
      </c>
      <c r="C36" s="46">
        <v>78093</v>
      </c>
      <c r="D36" s="24">
        <v>2262310.5499999998</v>
      </c>
      <c r="E36" s="25">
        <f t="shared" si="1"/>
        <v>28.969440923002058</v>
      </c>
      <c r="F36" s="25">
        <v>357344.03</v>
      </c>
      <c r="G36" s="25"/>
      <c r="H36" s="25">
        <f t="shared" si="0"/>
        <v>2619654.58</v>
      </c>
      <c r="I36" s="47">
        <f t="shared" si="2"/>
        <v>33.545318786574981</v>
      </c>
      <c r="J36" s="48">
        <v>265234.89018824539</v>
      </c>
    </row>
    <row r="37" spans="1:11" ht="13.5" customHeight="1">
      <c r="A37" s="26" t="s">
        <v>28</v>
      </c>
      <c r="B37" s="26" t="s">
        <v>66</v>
      </c>
      <c r="C37" s="46">
        <v>4304</v>
      </c>
      <c r="D37" s="25">
        <v>261340.58</v>
      </c>
      <c r="E37" s="25">
        <f t="shared" si="1"/>
        <v>60.720394981412639</v>
      </c>
      <c r="F37" s="25"/>
      <c r="G37" s="25"/>
      <c r="H37" s="25">
        <f t="shared" si="0"/>
        <v>261340.58</v>
      </c>
      <c r="I37" s="47">
        <f t="shared" si="2"/>
        <v>60.720394981412639</v>
      </c>
      <c r="J37" s="48">
        <v>69892.071169420873</v>
      </c>
    </row>
    <row r="38" spans="1:11" ht="13.5" customHeight="1">
      <c r="A38" s="26" t="s">
        <v>28</v>
      </c>
      <c r="B38" s="26" t="s">
        <v>67</v>
      </c>
      <c r="C38" s="46">
        <v>3854</v>
      </c>
      <c r="D38" s="25">
        <v>284245</v>
      </c>
      <c r="E38" s="25">
        <f t="shared" si="1"/>
        <v>73.753243383497662</v>
      </c>
      <c r="F38" s="24"/>
      <c r="G38" s="25"/>
      <c r="H38" s="25">
        <f t="shared" si="0"/>
        <v>284245</v>
      </c>
      <c r="I38" s="47">
        <f t="shared" si="2"/>
        <v>73.753243383497662</v>
      </c>
      <c r="J38" s="48">
        <v>74783.804821285506</v>
      </c>
    </row>
    <row r="39" spans="1:11" ht="13.5" customHeight="1">
      <c r="A39" s="26" t="s">
        <v>34</v>
      </c>
      <c r="B39" s="51" t="s">
        <v>68</v>
      </c>
      <c r="C39" s="46">
        <v>11169</v>
      </c>
      <c r="D39" s="25">
        <v>815269</v>
      </c>
      <c r="E39" s="25">
        <f t="shared" si="1"/>
        <v>72.993911719939121</v>
      </c>
      <c r="F39" s="24"/>
      <c r="G39" s="25"/>
      <c r="H39" s="25">
        <f t="shared" si="0"/>
        <v>815269</v>
      </c>
      <c r="I39" s="47">
        <f t="shared" si="2"/>
        <v>72.993911719939121</v>
      </c>
      <c r="J39" s="48">
        <v>91434.756405241264</v>
      </c>
    </row>
    <row r="40" spans="1:11" ht="13.5" customHeight="1">
      <c r="A40" s="26" t="s">
        <v>34</v>
      </c>
      <c r="B40" s="26" t="s">
        <v>69</v>
      </c>
      <c r="C40" s="46">
        <v>12785</v>
      </c>
      <c r="D40" s="25">
        <v>445418.68</v>
      </c>
      <c r="E40" s="25">
        <f t="shared" si="1"/>
        <v>34.839161517403205</v>
      </c>
      <c r="F40" s="25"/>
      <c r="G40" s="25"/>
      <c r="H40" s="25">
        <f t="shared" si="0"/>
        <v>445418.68</v>
      </c>
      <c r="I40" s="47">
        <f t="shared" si="2"/>
        <v>34.839161517403205</v>
      </c>
      <c r="J40" s="48">
        <v>96721.729339156969</v>
      </c>
    </row>
    <row r="41" spans="1:11" ht="13.5" customHeight="1">
      <c r="A41" s="26" t="s">
        <v>31</v>
      </c>
      <c r="B41" s="26" t="s">
        <v>70</v>
      </c>
      <c r="C41" s="46">
        <v>239834</v>
      </c>
      <c r="D41" s="25">
        <v>8063785.0300000003</v>
      </c>
      <c r="E41" s="25">
        <f t="shared" si="1"/>
        <v>33.622359757165377</v>
      </c>
      <c r="F41" s="25">
        <v>530942</v>
      </c>
      <c r="G41" s="25"/>
      <c r="H41" s="25">
        <f t="shared" si="0"/>
        <v>8594727.0300000012</v>
      </c>
      <c r="I41" s="47">
        <f t="shared" si="2"/>
        <v>35.836149294929001</v>
      </c>
      <c r="J41" s="48">
        <v>702553.79018824536</v>
      </c>
    </row>
    <row r="42" spans="1:11" ht="13.5" customHeight="1">
      <c r="A42" s="26" t="s">
        <v>23</v>
      </c>
      <c r="B42" s="26" t="s">
        <v>71</v>
      </c>
      <c r="C42" s="46">
        <v>54195</v>
      </c>
      <c r="D42" s="25">
        <v>2643137</v>
      </c>
      <c r="E42" s="25">
        <f t="shared" si="1"/>
        <v>48.77086447089215</v>
      </c>
      <c r="F42" s="25"/>
      <c r="G42" s="25"/>
      <c r="H42" s="25">
        <f t="shared" si="0"/>
        <v>2643137</v>
      </c>
      <c r="I42" s="47">
        <f t="shared" si="2"/>
        <v>48.77086447089215</v>
      </c>
      <c r="J42" s="48">
        <v>201737.52116942088</v>
      </c>
    </row>
    <row r="43" spans="1:11" ht="14.1" customHeight="1">
      <c r="A43" s="26" t="s">
        <v>36</v>
      </c>
      <c r="B43" s="26" t="s">
        <v>72</v>
      </c>
      <c r="C43" s="46">
        <v>9784</v>
      </c>
      <c r="D43" s="25">
        <v>190143</v>
      </c>
      <c r="E43" s="25">
        <f t="shared" si="1"/>
        <v>19.434076042518399</v>
      </c>
      <c r="F43" s="25">
        <v>163304</v>
      </c>
      <c r="G43" s="25" t="s">
        <v>73</v>
      </c>
      <c r="H43" s="25">
        <f t="shared" si="0"/>
        <v>353447</v>
      </c>
      <c r="I43" s="47">
        <f t="shared" si="2"/>
        <v>36.125</v>
      </c>
      <c r="J43" s="48">
        <v>83278.429052478794</v>
      </c>
      <c r="K43" s="21"/>
    </row>
    <row r="44" spans="1:11" ht="13.5" customHeight="1">
      <c r="A44" s="26" t="s">
        <v>25</v>
      </c>
      <c r="B44" s="26" t="s">
        <v>74</v>
      </c>
      <c r="C44" s="46">
        <v>9158</v>
      </c>
      <c r="D44" s="25">
        <v>558490.74</v>
      </c>
      <c r="E44" s="25">
        <f t="shared" si="1"/>
        <v>60.983920069884256</v>
      </c>
      <c r="F44" s="25">
        <v>114182.19</v>
      </c>
      <c r="G44" s="25"/>
      <c r="H44" s="25">
        <f t="shared" si="0"/>
        <v>672672.92999999993</v>
      </c>
      <c r="I44" s="47">
        <f t="shared" si="2"/>
        <v>73.451946931644457</v>
      </c>
      <c r="J44" s="48">
        <v>81738.7790524788</v>
      </c>
    </row>
    <row r="45" spans="1:11" ht="13.5" customHeight="1">
      <c r="A45" s="26" t="s">
        <v>23</v>
      </c>
      <c r="B45" s="26" t="s">
        <v>75</v>
      </c>
      <c r="C45" s="46">
        <v>39362</v>
      </c>
      <c r="D45" s="25">
        <v>2042384.68</v>
      </c>
      <c r="E45" s="25">
        <f t="shared" si="1"/>
        <v>51.887218129160104</v>
      </c>
      <c r="F45" s="25">
        <v>225627.94</v>
      </c>
      <c r="G45" s="25"/>
      <c r="H45" s="25">
        <f t="shared" si="0"/>
        <v>2268012.62</v>
      </c>
      <c r="I45" s="47">
        <f t="shared" si="2"/>
        <v>57.619344037396473</v>
      </c>
      <c r="J45" s="48">
        <v>163742.45576471713</v>
      </c>
    </row>
    <row r="46" spans="1:11" ht="13.5" customHeight="1">
      <c r="A46" s="26" t="s">
        <v>31</v>
      </c>
      <c r="B46" s="26" t="s">
        <v>76</v>
      </c>
      <c r="C46" s="46">
        <v>207922</v>
      </c>
      <c r="D46" s="25">
        <v>6457398.5599999996</v>
      </c>
      <c r="E46" s="25">
        <f t="shared" si="1"/>
        <v>31.056831696501572</v>
      </c>
      <c r="F46" s="25">
        <v>340625.36</v>
      </c>
      <c r="G46" s="25"/>
      <c r="H46" s="25">
        <f t="shared" si="0"/>
        <v>6798023.9199999999</v>
      </c>
      <c r="I46" s="47">
        <f t="shared" si="2"/>
        <v>32.695067958176622</v>
      </c>
      <c r="J46" s="48">
        <v>623116.50482128549</v>
      </c>
    </row>
    <row r="47" spans="1:11" ht="13.5" customHeight="1">
      <c r="A47" s="26" t="s">
        <v>34</v>
      </c>
      <c r="B47" s="26" t="s">
        <v>77</v>
      </c>
      <c r="C47" s="46">
        <v>12735</v>
      </c>
      <c r="D47" s="25">
        <v>601170.5</v>
      </c>
      <c r="E47" s="25">
        <f t="shared" si="1"/>
        <v>47.206164114644679</v>
      </c>
      <c r="F47" s="25">
        <v>17220.439999999999</v>
      </c>
      <c r="G47" s="25"/>
      <c r="H47" s="25">
        <f t="shared" si="0"/>
        <v>618390.93999999994</v>
      </c>
      <c r="I47" s="47">
        <f t="shared" si="2"/>
        <v>48.558377699254017</v>
      </c>
      <c r="J47" s="48">
        <v>95073.206405241261</v>
      </c>
    </row>
    <row r="48" spans="1:11" ht="13.5" customHeight="1">
      <c r="A48" s="26" t="s">
        <v>36</v>
      </c>
      <c r="B48" s="26" t="s">
        <v>78</v>
      </c>
      <c r="C48" s="46">
        <v>9934</v>
      </c>
      <c r="D48" s="24">
        <v>333322.67</v>
      </c>
      <c r="E48" s="25">
        <f t="shared" si="1"/>
        <v>33.553721562311253</v>
      </c>
      <c r="F48" s="25"/>
      <c r="G48" s="25"/>
      <c r="H48" s="25">
        <f t="shared" si="0"/>
        <v>333322.67</v>
      </c>
      <c r="I48" s="47">
        <f t="shared" si="2"/>
        <v>33.553721562311253</v>
      </c>
      <c r="J48" s="48">
        <v>87976.506405241264</v>
      </c>
    </row>
    <row r="49" spans="1:11" ht="13.5" customHeight="1">
      <c r="A49" s="26" t="s">
        <v>31</v>
      </c>
      <c r="B49" s="26" t="s">
        <v>79</v>
      </c>
      <c r="C49" s="46">
        <v>159266</v>
      </c>
      <c r="D49" s="25">
        <v>6562628</v>
      </c>
      <c r="E49" s="25">
        <f t="shared" si="1"/>
        <v>41.205455024926849</v>
      </c>
      <c r="F49" s="25">
        <v>423717</v>
      </c>
      <c r="G49" s="25"/>
      <c r="H49" s="25">
        <f t="shared" si="0"/>
        <v>6986345</v>
      </c>
      <c r="I49" s="47">
        <f t="shared" si="2"/>
        <v>43.865891025077545</v>
      </c>
      <c r="J49" s="48">
        <v>480932.55153250782</v>
      </c>
    </row>
    <row r="50" spans="1:11" ht="13.5" customHeight="1">
      <c r="A50" s="26" t="s">
        <v>28</v>
      </c>
      <c r="B50" s="26" t="s">
        <v>80</v>
      </c>
      <c r="C50" s="46">
        <v>4205</v>
      </c>
      <c r="D50" s="25">
        <v>425449.32</v>
      </c>
      <c r="E50" s="25">
        <f t="shared" si="1"/>
        <v>101.1770083234245</v>
      </c>
      <c r="F50" s="25">
        <v>23996.240000000002</v>
      </c>
      <c r="G50" s="25"/>
      <c r="H50" s="25">
        <f t="shared" si="0"/>
        <v>449445.56</v>
      </c>
      <c r="I50" s="47">
        <f t="shared" si="2"/>
        <v>106.88360523186682</v>
      </c>
      <c r="J50" s="48">
        <v>74194.07933915696</v>
      </c>
    </row>
    <row r="51" spans="1:11" ht="13.5" customHeight="1">
      <c r="A51" s="26" t="s">
        <v>36</v>
      </c>
      <c r="B51" s="26" t="s">
        <v>81</v>
      </c>
      <c r="C51" s="46">
        <v>8816</v>
      </c>
      <c r="D51" s="25">
        <v>628440.96</v>
      </c>
      <c r="E51" s="25">
        <f t="shared" si="1"/>
        <v>71.284137931034479</v>
      </c>
      <c r="F51" s="25">
        <v>2943</v>
      </c>
      <c r="G51" s="25"/>
      <c r="H51" s="25">
        <f t="shared" si="0"/>
        <v>631383.96</v>
      </c>
      <c r="I51" s="47">
        <f t="shared" si="2"/>
        <v>71.617962794918327</v>
      </c>
      <c r="J51" s="48">
        <v>86500.679339156966</v>
      </c>
    </row>
    <row r="52" spans="1:11" ht="13.5" customHeight="1">
      <c r="A52" s="26" t="s">
        <v>23</v>
      </c>
      <c r="B52" s="26" t="s">
        <v>82</v>
      </c>
      <c r="C52" s="46">
        <v>31796</v>
      </c>
      <c r="D52" s="25">
        <v>2165559</v>
      </c>
      <c r="E52" s="25">
        <f t="shared" si="1"/>
        <v>68.107906654925145</v>
      </c>
      <c r="F52" s="25">
        <v>110911</v>
      </c>
      <c r="G52" s="25"/>
      <c r="H52" s="25">
        <f t="shared" si="0"/>
        <v>2276470</v>
      </c>
      <c r="I52" s="47">
        <f t="shared" si="2"/>
        <v>71.596112718580954</v>
      </c>
      <c r="J52" s="48">
        <v>144137.75576471712</v>
      </c>
    </row>
    <row r="53" spans="1:11" ht="13.5" customHeight="1">
      <c r="A53" s="26" t="s">
        <v>34</v>
      </c>
      <c r="B53" s="26" t="s">
        <v>83</v>
      </c>
      <c r="C53" s="46">
        <v>11020</v>
      </c>
      <c r="D53" s="25">
        <v>724354.04</v>
      </c>
      <c r="E53" s="25">
        <f t="shared" si="1"/>
        <v>65.730856624319429</v>
      </c>
      <c r="F53" s="19">
        <v>189914.06</v>
      </c>
      <c r="G53" s="19" t="s">
        <v>73</v>
      </c>
      <c r="H53" s="25">
        <f t="shared" si="0"/>
        <v>914268.10000000009</v>
      </c>
      <c r="I53" s="47">
        <f t="shared" si="2"/>
        <v>82.964437386569884</v>
      </c>
      <c r="J53" s="48">
        <v>86397.479052478797</v>
      </c>
      <c r="K53" s="36"/>
    </row>
    <row r="54" spans="1:11" ht="13.5" customHeight="1">
      <c r="A54" s="26" t="s">
        <v>25</v>
      </c>
      <c r="B54" s="26" t="s">
        <v>84</v>
      </c>
      <c r="C54" s="46">
        <v>27173</v>
      </c>
      <c r="D54" s="25">
        <v>1216388.8500000001</v>
      </c>
      <c r="E54" s="25">
        <f t="shared" si="1"/>
        <v>44.764613771022709</v>
      </c>
      <c r="F54" s="25">
        <v>34868.160000000003</v>
      </c>
      <c r="G54" s="25"/>
      <c r="H54" s="25">
        <f t="shared" si="0"/>
        <v>1251257.01</v>
      </c>
      <c r="I54" s="47">
        <f t="shared" si="2"/>
        <v>46.047805174253853</v>
      </c>
      <c r="J54" s="48">
        <v>131428.44018824544</v>
      </c>
    </row>
    <row r="55" spans="1:11">
      <c r="A55" s="26" t="s">
        <v>34</v>
      </c>
      <c r="B55" s="26" t="s">
        <v>85</v>
      </c>
      <c r="C55" s="46">
        <v>12713</v>
      </c>
      <c r="D55" s="25">
        <v>533705.77</v>
      </c>
      <c r="E55" s="25">
        <f>D55/C55</f>
        <v>41.981103594745541</v>
      </c>
      <c r="F55" s="25">
        <v>29876.91</v>
      </c>
      <c r="G55" s="25"/>
      <c r="H55" s="25">
        <f t="shared" si="0"/>
        <v>563582.68000000005</v>
      </c>
      <c r="I55" s="47">
        <f>H55/C55</f>
        <v>44.331210571855586</v>
      </c>
      <c r="J55" s="62">
        <v>95317.006405241264</v>
      </c>
    </row>
    <row r="56" spans="1:11" ht="13.5" customHeight="1">
      <c r="A56" s="26" t="s">
        <v>36</v>
      </c>
      <c r="B56" s="26" t="s">
        <v>86</v>
      </c>
      <c r="C56" s="46">
        <v>5323</v>
      </c>
      <c r="D56" s="25">
        <v>400634.89</v>
      </c>
      <c r="E56" s="25">
        <f>D56/C56</f>
        <v>75.264867555889538</v>
      </c>
      <c r="F56" s="25"/>
      <c r="G56" s="25"/>
      <c r="H56" s="25">
        <f t="shared" si="0"/>
        <v>400634.89</v>
      </c>
      <c r="I56" s="47">
        <f>H56/C56</f>
        <v>75.264867555889538</v>
      </c>
      <c r="J56" s="62">
        <v>75730.856405241269</v>
      </c>
    </row>
    <row r="57" spans="1:11" ht="13.5" customHeight="1">
      <c r="A57" s="26" t="s">
        <v>87</v>
      </c>
      <c r="B57" s="69" t="s">
        <v>88</v>
      </c>
      <c r="C57" s="46">
        <v>68009</v>
      </c>
      <c r="D57" s="25">
        <v>2761549.81</v>
      </c>
      <c r="E57" s="25">
        <f>D57/C57</f>
        <v>40.605652340131456</v>
      </c>
      <c r="F57" s="25">
        <v>268797.08</v>
      </c>
      <c r="G57" s="25"/>
      <c r="H57" s="25">
        <f t="shared" si="0"/>
        <v>3030346.89</v>
      </c>
      <c r="I57" s="47">
        <f>H57/C57</f>
        <v>44.558027466952908</v>
      </c>
      <c r="J57" s="62">
        <v>236436.79614723093</v>
      </c>
    </row>
    <row r="58" spans="1:11" ht="13.5" customHeight="1">
      <c r="A58" s="26" t="s">
        <v>28</v>
      </c>
      <c r="B58" s="26" t="s">
        <v>89</v>
      </c>
      <c r="C58" s="46">
        <v>2945</v>
      </c>
      <c r="D58" s="25">
        <v>309141</v>
      </c>
      <c r="E58" s="25">
        <f>D58/C58</f>
        <v>104.97147707979626</v>
      </c>
      <c r="F58" s="25">
        <v>47605</v>
      </c>
      <c r="G58" s="25"/>
      <c r="H58" s="25">
        <f t="shared" si="0"/>
        <v>356746</v>
      </c>
      <c r="I58" s="47">
        <f>H58/C58</f>
        <v>121.13616298811544</v>
      </c>
      <c r="J58" s="62">
        <v>70786.179339156952</v>
      </c>
    </row>
    <row r="59" spans="1:11" ht="13.5" customHeight="1">
      <c r="A59" s="26" t="s">
        <v>53</v>
      </c>
      <c r="B59" s="26" t="s">
        <v>90</v>
      </c>
      <c r="C59" s="46">
        <v>188557</v>
      </c>
      <c r="D59" s="25">
        <v>7326433.5199999996</v>
      </c>
      <c r="E59" s="25">
        <f t="shared" ref="E59:E101" si="3">D59/C59</f>
        <v>38.85527198672019</v>
      </c>
      <c r="F59" s="25">
        <v>481592.55</v>
      </c>
      <c r="G59" s="25"/>
      <c r="H59" s="25">
        <f t="shared" si="0"/>
        <v>7808026.0699999994</v>
      </c>
      <c r="I59" s="47">
        <f t="shared" ref="I59:I62" si="4">H59/C59</f>
        <v>41.409367300073711</v>
      </c>
      <c r="J59" s="62">
        <v>542636.72637925704</v>
      </c>
    </row>
    <row r="60" spans="1:11">
      <c r="A60" s="26" t="s">
        <v>34</v>
      </c>
      <c r="B60" s="26" t="s">
        <v>91</v>
      </c>
      <c r="C60" s="46">
        <v>18553</v>
      </c>
      <c r="D60" s="24">
        <v>703538</v>
      </c>
      <c r="E60" s="25">
        <f t="shared" si="3"/>
        <v>37.920444133024311</v>
      </c>
      <c r="F60" s="24">
        <v>44529</v>
      </c>
      <c r="G60" s="24"/>
      <c r="H60" s="24">
        <f t="shared" si="0"/>
        <v>748067</v>
      </c>
      <c r="I60" s="47">
        <f t="shared" si="4"/>
        <v>40.320541152374282</v>
      </c>
      <c r="J60" s="62">
        <v>109854.70576471713</v>
      </c>
    </row>
    <row r="61" spans="1:11">
      <c r="A61" s="26" t="s">
        <v>53</v>
      </c>
      <c r="B61" s="26" t="s">
        <v>92</v>
      </c>
      <c r="C61" s="46">
        <v>150698</v>
      </c>
      <c r="D61" s="25">
        <v>7035332.6100000003</v>
      </c>
      <c r="E61" s="25">
        <f t="shared" si="3"/>
        <v>46.684976642025774</v>
      </c>
      <c r="F61" s="25">
        <v>480613.81</v>
      </c>
      <c r="G61" s="25"/>
      <c r="H61" s="25">
        <f t="shared" si="0"/>
        <v>7515946.4199999999</v>
      </c>
      <c r="I61" s="47">
        <f t="shared" si="4"/>
        <v>49.874228058766541</v>
      </c>
      <c r="J61" s="62">
        <v>459500.926379257</v>
      </c>
    </row>
    <row r="62" spans="1:11">
      <c r="A62" s="26" t="s">
        <v>93</v>
      </c>
      <c r="B62" s="26" t="s">
        <v>94</v>
      </c>
      <c r="C62" s="46">
        <v>14861</v>
      </c>
      <c r="D62" s="25">
        <v>364358.09</v>
      </c>
      <c r="E62" s="25">
        <f>D62/C62</f>
        <v>24.51773702980957</v>
      </c>
      <c r="F62" s="25"/>
      <c r="G62" s="25"/>
      <c r="H62" s="25">
        <f t="shared" si="0"/>
        <v>364358.09</v>
      </c>
      <c r="I62" s="47">
        <f t="shared" si="4"/>
        <v>24.51773702980957</v>
      </c>
      <c r="J62" s="62">
        <v>95239.876379257039</v>
      </c>
    </row>
    <row r="63" spans="1:11">
      <c r="A63" s="26" t="s">
        <v>31</v>
      </c>
      <c r="B63" s="26" t="s">
        <v>95</v>
      </c>
      <c r="C63" s="46">
        <v>199759</v>
      </c>
      <c r="D63" s="25">
        <v>14762864.57</v>
      </c>
      <c r="E63" s="25">
        <f t="shared" si="3"/>
        <v>73.903376418584401</v>
      </c>
      <c r="F63" s="25">
        <v>47800.09</v>
      </c>
      <c r="G63" s="24"/>
      <c r="H63" s="25">
        <f t="shared" si="0"/>
        <v>14810664.66</v>
      </c>
      <c r="I63" s="47">
        <f>H63/C63</f>
        <v>74.142665211579953</v>
      </c>
      <c r="J63" s="62">
        <v>591193.75153250783</v>
      </c>
    </row>
    <row r="64" spans="1:11">
      <c r="A64" s="26" t="s">
        <v>34</v>
      </c>
      <c r="B64" s="26" t="s">
        <v>96</v>
      </c>
      <c r="C64" s="46">
        <v>17696</v>
      </c>
      <c r="D64" s="25">
        <v>1081229.6399999999</v>
      </c>
      <c r="E64" s="25">
        <f t="shared" si="3"/>
        <v>61.100228300180824</v>
      </c>
      <c r="F64" s="25">
        <v>93392.33</v>
      </c>
      <c r="G64" s="25"/>
      <c r="H64" s="25">
        <f t="shared" si="0"/>
        <v>1174621.97</v>
      </c>
      <c r="I64" s="47">
        <f t="shared" ref="I64:I101" si="5">H64/C64</f>
        <v>66.377823801989152</v>
      </c>
      <c r="J64" s="62">
        <v>110104.22933915697</v>
      </c>
    </row>
    <row r="65" spans="1:10">
      <c r="A65" s="26" t="s">
        <v>36</v>
      </c>
      <c r="B65" s="26" t="s">
        <v>97</v>
      </c>
      <c r="C65" s="46">
        <v>6738</v>
      </c>
      <c r="D65" s="25">
        <v>380219.45</v>
      </c>
      <c r="E65" s="25">
        <f t="shared" si="3"/>
        <v>56.429125853368951</v>
      </c>
      <c r="F65" s="25">
        <v>77648.97</v>
      </c>
      <c r="G65" s="25"/>
      <c r="H65" s="25">
        <f t="shared" si="0"/>
        <v>457868.42000000004</v>
      </c>
      <c r="I65" s="47">
        <f t="shared" si="5"/>
        <v>67.953164143662818</v>
      </c>
      <c r="J65" s="62">
        <v>79379.906405241258</v>
      </c>
    </row>
    <row r="66" spans="1:10">
      <c r="A66" s="26" t="s">
        <v>23</v>
      </c>
      <c r="B66" s="26" t="s">
        <v>98</v>
      </c>
      <c r="C66" s="46">
        <v>30092</v>
      </c>
      <c r="D66" s="25">
        <v>1082742.53</v>
      </c>
      <c r="E66" s="25">
        <f t="shared" si="3"/>
        <v>35.981075701183038</v>
      </c>
      <c r="F66" s="25">
        <v>29422.94</v>
      </c>
      <c r="G66" s="25"/>
      <c r="H66" s="25">
        <f t="shared" si="0"/>
        <v>1112165.47</v>
      </c>
      <c r="I66" s="47">
        <f t="shared" si="5"/>
        <v>36.958841884886347</v>
      </c>
      <c r="J66" s="62">
        <v>143720.90482128551</v>
      </c>
    </row>
    <row r="67" spans="1:10">
      <c r="A67" s="26" t="s">
        <v>25</v>
      </c>
      <c r="B67" s="26" t="s">
        <v>99</v>
      </c>
      <c r="C67" s="46">
        <v>24006</v>
      </c>
      <c r="D67" s="25">
        <v>1082234.58</v>
      </c>
      <c r="E67" s="25">
        <f t="shared" si="3"/>
        <v>45.081837040739821</v>
      </c>
      <c r="F67" s="24">
        <v>187362.2</v>
      </c>
      <c r="G67" s="25"/>
      <c r="H67" s="25">
        <f t="shared" si="0"/>
        <v>1269596.78</v>
      </c>
      <c r="I67" s="47">
        <f t="shared" si="5"/>
        <v>52.886644172290261</v>
      </c>
      <c r="J67" s="62">
        <v>118977.00153250783</v>
      </c>
    </row>
    <row r="68" spans="1:10">
      <c r="A68" s="26" t="s">
        <v>31</v>
      </c>
      <c r="B68" s="26" t="s">
        <v>100</v>
      </c>
      <c r="C68" s="46">
        <v>126554</v>
      </c>
      <c r="D68" s="25">
        <v>5065658.59</v>
      </c>
      <c r="E68" s="25">
        <f t="shared" si="3"/>
        <v>40.027645036901241</v>
      </c>
      <c r="F68" s="25">
        <v>639927.61</v>
      </c>
      <c r="G68" s="25"/>
      <c r="H68" s="25">
        <f t="shared" si="0"/>
        <v>5705586.2000000002</v>
      </c>
      <c r="I68" s="47">
        <f t="shared" si="5"/>
        <v>45.08420279090349</v>
      </c>
      <c r="J68" s="62">
        <v>393738.52637925703</v>
      </c>
    </row>
    <row r="69" spans="1:10">
      <c r="A69" s="26" t="s">
        <v>36</v>
      </c>
      <c r="B69" s="26" t="s">
        <v>101</v>
      </c>
      <c r="C69" s="46">
        <v>8841</v>
      </c>
      <c r="D69" s="25">
        <v>532060</v>
      </c>
      <c r="E69" s="25">
        <f t="shared" si="3"/>
        <v>60.180975002827736</v>
      </c>
      <c r="F69" s="24"/>
      <c r="G69" s="25"/>
      <c r="H69" s="25">
        <f t="shared" si="0"/>
        <v>532060</v>
      </c>
      <c r="I69" s="47">
        <f t="shared" si="5"/>
        <v>60.180975002827736</v>
      </c>
      <c r="J69" s="62">
        <v>87718.454821285515</v>
      </c>
    </row>
    <row r="70" spans="1:10">
      <c r="A70" s="26" t="s">
        <v>36</v>
      </c>
      <c r="B70" s="26" t="s">
        <v>102</v>
      </c>
      <c r="C70" s="46">
        <v>6025</v>
      </c>
      <c r="D70" s="25">
        <v>393212</v>
      </c>
      <c r="E70" s="25">
        <f t="shared" si="3"/>
        <v>65.263402489626557</v>
      </c>
      <c r="F70" s="25">
        <v>65527</v>
      </c>
      <c r="G70" s="25"/>
      <c r="H70" s="25">
        <f t="shared" si="0"/>
        <v>458739</v>
      </c>
      <c r="I70" s="47">
        <f t="shared" si="5"/>
        <v>76.139253112033188</v>
      </c>
      <c r="J70" s="62">
        <v>77824.356405241269</v>
      </c>
    </row>
    <row r="71" spans="1:10">
      <c r="A71" s="26" t="s">
        <v>103</v>
      </c>
      <c r="B71" s="26" t="s">
        <v>104</v>
      </c>
      <c r="C71" s="46">
        <v>210031</v>
      </c>
      <c r="D71" s="25">
        <v>10242784.109999999</v>
      </c>
      <c r="E71" s="25">
        <f t="shared" si="3"/>
        <v>48.767963348267635</v>
      </c>
      <c r="F71" s="25">
        <v>2121220</v>
      </c>
      <c r="G71" s="25"/>
      <c r="H71" s="25">
        <f t="shared" ref="H71:H101" si="6">SUM(F71,D71)</f>
        <v>12364004.109999999</v>
      </c>
      <c r="I71" s="47">
        <f t="shared" si="5"/>
        <v>58.867520080369083</v>
      </c>
      <c r="J71" s="62">
        <v>608272.57905247877</v>
      </c>
    </row>
    <row r="72" spans="1:10">
      <c r="A72" s="26" t="s">
        <v>48</v>
      </c>
      <c r="B72" s="26" t="s">
        <v>105</v>
      </c>
      <c r="C72" s="46">
        <v>40336</v>
      </c>
      <c r="D72" s="25">
        <v>3274055.2</v>
      </c>
      <c r="E72" s="25">
        <f t="shared" si="3"/>
        <v>81.169555731852441</v>
      </c>
      <c r="F72" s="25">
        <v>370744.16</v>
      </c>
      <c r="G72" s="25"/>
      <c r="H72" s="25">
        <f t="shared" si="6"/>
        <v>3644799.3600000003</v>
      </c>
      <c r="I72" s="47">
        <f t="shared" si="5"/>
        <v>90.360952003173352</v>
      </c>
      <c r="J72" s="62">
        <v>163005.67637925703</v>
      </c>
    </row>
    <row r="73" spans="1:10">
      <c r="A73" s="26" t="s">
        <v>34</v>
      </c>
      <c r="B73" s="26" t="s">
        <v>106</v>
      </c>
      <c r="C73" s="46">
        <v>11242</v>
      </c>
      <c r="D73" s="25">
        <v>559139.37</v>
      </c>
      <c r="E73" s="25">
        <f t="shared" si="3"/>
        <v>49.736645614659309</v>
      </c>
      <c r="F73" s="25">
        <v>49957.23</v>
      </c>
      <c r="G73" s="25"/>
      <c r="H73" s="25">
        <f t="shared" si="6"/>
        <v>609096.6</v>
      </c>
      <c r="I73" s="47">
        <f t="shared" si="5"/>
        <v>54.18044831880448</v>
      </c>
      <c r="J73" s="62">
        <v>90578.60576471714</v>
      </c>
    </row>
    <row r="74" spans="1:10">
      <c r="A74" s="26" t="s">
        <v>23</v>
      </c>
      <c r="B74" s="26" t="s">
        <v>107</v>
      </c>
      <c r="C74" s="46">
        <v>43790</v>
      </c>
      <c r="D74" s="25">
        <v>1775912.76</v>
      </c>
      <c r="E74" s="25">
        <f t="shared" si="3"/>
        <v>40.555212605617719</v>
      </c>
      <c r="F74" s="25"/>
      <c r="G74" s="25"/>
      <c r="H74" s="25">
        <f t="shared" si="6"/>
        <v>1775912.76</v>
      </c>
      <c r="I74" s="47">
        <f t="shared" si="5"/>
        <v>40.555212605617719</v>
      </c>
      <c r="J74" s="62">
        <v>175185.24018824543</v>
      </c>
    </row>
    <row r="75" spans="1:10">
      <c r="A75" s="26" t="s">
        <v>25</v>
      </c>
      <c r="B75" s="26" t="s">
        <v>108</v>
      </c>
      <c r="C75" s="46">
        <v>21556</v>
      </c>
      <c r="D75" s="25">
        <v>996651.38</v>
      </c>
      <c r="E75" s="25">
        <f t="shared" si="3"/>
        <v>46.235450918537765</v>
      </c>
      <c r="F75" s="25">
        <v>43910.31</v>
      </c>
      <c r="G75" s="25"/>
      <c r="H75" s="25">
        <f t="shared" si="6"/>
        <v>1040561.69</v>
      </c>
      <c r="I75" s="47">
        <f t="shared" si="5"/>
        <v>48.272485154945258</v>
      </c>
      <c r="J75" s="62">
        <v>120004.62933915696</v>
      </c>
    </row>
    <row r="76" spans="1:10">
      <c r="A76" s="26" t="s">
        <v>53</v>
      </c>
      <c r="B76" s="26" t="s">
        <v>109</v>
      </c>
      <c r="C76" s="46">
        <v>234917</v>
      </c>
      <c r="D76" s="25">
        <v>8596181.0199999996</v>
      </c>
      <c r="E76" s="25">
        <f t="shared" si="3"/>
        <v>36.592417832681328</v>
      </c>
      <c r="F76" s="25">
        <v>903010.31</v>
      </c>
      <c r="G76" s="25"/>
      <c r="H76" s="25">
        <f t="shared" si="6"/>
        <v>9499191.3300000001</v>
      </c>
      <c r="I76" s="47">
        <f t="shared" si="5"/>
        <v>40.436372548602272</v>
      </c>
      <c r="J76" s="62">
        <v>671455.32116942084</v>
      </c>
    </row>
    <row r="77" spans="1:10">
      <c r="A77" s="26" t="s">
        <v>36</v>
      </c>
      <c r="B77" s="26" t="s">
        <v>110</v>
      </c>
      <c r="C77" s="46">
        <v>7848</v>
      </c>
      <c r="D77" s="25">
        <v>455933.25</v>
      </c>
      <c r="E77" s="25">
        <f t="shared" si="3"/>
        <v>58.095470183486242</v>
      </c>
      <c r="F77" s="25">
        <v>563615.31000000006</v>
      </c>
      <c r="G77" s="24" t="s">
        <v>73</v>
      </c>
      <c r="H77" s="25">
        <f t="shared" si="6"/>
        <v>1019548.56</v>
      </c>
      <c r="I77" s="47">
        <f t="shared" si="5"/>
        <v>129.91189602446485</v>
      </c>
      <c r="J77" s="62">
        <v>83797.679339156966</v>
      </c>
    </row>
    <row r="78" spans="1:10">
      <c r="A78" s="26" t="s">
        <v>28</v>
      </c>
      <c r="B78" s="26" t="s">
        <v>111</v>
      </c>
      <c r="C78" s="46">
        <v>3221</v>
      </c>
      <c r="D78" s="25">
        <v>142744.51</v>
      </c>
      <c r="E78" s="25">
        <f t="shared" si="3"/>
        <v>44.316830176963677</v>
      </c>
      <c r="F78" s="25"/>
      <c r="G78" s="25"/>
      <c r="H78" s="25">
        <f t="shared" si="6"/>
        <v>142744.51</v>
      </c>
      <c r="I78" s="47">
        <f t="shared" si="5"/>
        <v>44.316830176963677</v>
      </c>
      <c r="J78" s="62">
        <v>66305.179052478794</v>
      </c>
    </row>
    <row r="79" spans="1:10">
      <c r="A79" s="26" t="s">
        <v>64</v>
      </c>
      <c r="B79" s="26" t="s">
        <v>112</v>
      </c>
      <c r="C79" s="46">
        <v>90449</v>
      </c>
      <c r="D79" s="25">
        <v>2951886.91</v>
      </c>
      <c r="E79" s="25">
        <f t="shared" si="3"/>
        <v>32.635926433680858</v>
      </c>
      <c r="F79" s="25">
        <v>289555.34999999998</v>
      </c>
      <c r="G79" s="25"/>
      <c r="H79" s="25">
        <f t="shared" si="6"/>
        <v>3241442.2600000002</v>
      </c>
      <c r="I79" s="47">
        <f t="shared" si="5"/>
        <v>35.837237117049391</v>
      </c>
      <c r="J79" s="62">
        <v>289265.57905247877</v>
      </c>
    </row>
    <row r="80" spans="1:10">
      <c r="A80" s="26" t="s">
        <v>64</v>
      </c>
      <c r="B80" s="26" t="s">
        <v>113</v>
      </c>
      <c r="C80" s="46">
        <v>95209</v>
      </c>
      <c r="D80" s="25">
        <v>3993330.5</v>
      </c>
      <c r="E80" s="25">
        <f t="shared" si="3"/>
        <v>41.942783770441871</v>
      </c>
      <c r="F80" s="25">
        <v>835203.37</v>
      </c>
      <c r="G80" s="25"/>
      <c r="H80" s="25">
        <f t="shared" si="6"/>
        <v>4828533.87</v>
      </c>
      <c r="I80" s="47">
        <f t="shared" si="5"/>
        <v>50.71509909777437</v>
      </c>
      <c r="J80" s="62">
        <v>313133.979339157</v>
      </c>
    </row>
    <row r="81" spans="1:10">
      <c r="A81" s="26" t="s">
        <v>25</v>
      </c>
      <c r="B81" s="26" t="s">
        <v>114</v>
      </c>
      <c r="C81" s="46">
        <v>25563</v>
      </c>
      <c r="D81" s="25">
        <v>1235241.75</v>
      </c>
      <c r="E81" s="25">
        <f t="shared" si="3"/>
        <v>48.321470484684895</v>
      </c>
      <c r="F81" s="25">
        <v>144716.54</v>
      </c>
      <c r="G81" s="25"/>
      <c r="H81" s="25">
        <f t="shared" si="6"/>
        <v>1379958.29</v>
      </c>
      <c r="I81" s="47">
        <f t="shared" si="5"/>
        <v>53.982642491100421</v>
      </c>
      <c r="J81" s="62">
        <v>126690.24018824543</v>
      </c>
    </row>
    <row r="82" spans="1:10">
      <c r="A82" s="26" t="s">
        <v>34</v>
      </c>
      <c r="B82" s="26" t="s">
        <v>115</v>
      </c>
      <c r="C82" s="46">
        <v>12988</v>
      </c>
      <c r="D82" s="24">
        <v>689209.72</v>
      </c>
      <c r="E82" s="24">
        <f t="shared" si="3"/>
        <v>53.065115491222663</v>
      </c>
      <c r="F82" s="24">
        <v>20175.900000000001</v>
      </c>
      <c r="G82" s="24"/>
      <c r="H82" s="24">
        <f t="shared" si="6"/>
        <v>709385.62</v>
      </c>
      <c r="I82" s="47">
        <f t="shared" si="5"/>
        <v>54.618541730828454</v>
      </c>
      <c r="J82" s="64">
        <v>97641.279339156958</v>
      </c>
    </row>
    <row r="83" spans="1:10">
      <c r="A83" s="26" t="s">
        <v>48</v>
      </c>
      <c r="B83" s="26" t="s">
        <v>116</v>
      </c>
      <c r="C83" s="46">
        <v>30122</v>
      </c>
      <c r="D83" s="25">
        <v>2546968.98</v>
      </c>
      <c r="E83" s="25">
        <f t="shared" si="3"/>
        <v>84.555108558528644</v>
      </c>
      <c r="F83" s="25">
        <v>220566</v>
      </c>
      <c r="G83" s="25"/>
      <c r="H83" s="25">
        <f t="shared" si="6"/>
        <v>2767534.98</v>
      </c>
      <c r="I83" s="47">
        <f t="shared" si="5"/>
        <v>91.877530708452298</v>
      </c>
      <c r="J83" s="62">
        <v>137170.82637925705</v>
      </c>
    </row>
    <row r="84" spans="1:10">
      <c r="A84" s="26" t="s">
        <v>34</v>
      </c>
      <c r="B84" s="26" t="s">
        <v>117</v>
      </c>
      <c r="C84" s="46">
        <v>12571</v>
      </c>
      <c r="D84" s="25">
        <v>560734.68999999994</v>
      </c>
      <c r="E84" s="25">
        <f t="shared" si="3"/>
        <v>44.605416434651175</v>
      </c>
      <c r="F84" s="24">
        <v>63083.56</v>
      </c>
      <c r="G84" s="25"/>
      <c r="H84" s="25">
        <f t="shared" si="6"/>
        <v>623818.25</v>
      </c>
      <c r="I84" s="47">
        <f t="shared" si="5"/>
        <v>49.623597963566937</v>
      </c>
      <c r="J84" s="62">
        <v>91195.421169420879</v>
      </c>
    </row>
    <row r="85" spans="1:10">
      <c r="A85" s="26" t="s">
        <v>28</v>
      </c>
      <c r="B85" s="26" t="s">
        <v>118</v>
      </c>
      <c r="C85" s="46">
        <v>3871</v>
      </c>
      <c r="D85" s="25">
        <v>273459</v>
      </c>
      <c r="E85" s="25">
        <f t="shared" si="3"/>
        <v>70.642986308447433</v>
      </c>
      <c r="F85" s="25">
        <v>18613</v>
      </c>
      <c r="G85" s="25"/>
      <c r="H85" s="25">
        <f t="shared" si="6"/>
        <v>292072</v>
      </c>
      <c r="I85" s="47">
        <f t="shared" si="5"/>
        <v>75.451304572461893</v>
      </c>
      <c r="J85" s="62">
        <v>73364.629339156963</v>
      </c>
    </row>
    <row r="86" spans="1:10">
      <c r="A86" s="26" t="s">
        <v>34</v>
      </c>
      <c r="B86" s="26" t="s">
        <v>119</v>
      </c>
      <c r="C86" s="46">
        <v>16212</v>
      </c>
      <c r="D86" s="25">
        <v>894134.31</v>
      </c>
      <c r="E86" s="25">
        <f t="shared" si="3"/>
        <v>55.152622131754256</v>
      </c>
      <c r="F86" s="25">
        <v>141356.59</v>
      </c>
      <c r="G86" s="25"/>
      <c r="H86" s="25">
        <f t="shared" si="6"/>
        <v>1035490.9</v>
      </c>
      <c r="I86" s="47">
        <f t="shared" si="5"/>
        <v>63.871878855169015</v>
      </c>
      <c r="J86" s="62">
        <v>102808.44018824543</v>
      </c>
    </row>
    <row r="87" spans="1:10">
      <c r="A87" s="26" t="s">
        <v>34</v>
      </c>
      <c r="B87" s="26" t="s">
        <v>120</v>
      </c>
      <c r="C87" s="46">
        <v>19911</v>
      </c>
      <c r="D87" s="25">
        <v>931640.11</v>
      </c>
      <c r="E87" s="25">
        <f t="shared" si="3"/>
        <v>46.790221987845911</v>
      </c>
      <c r="F87" s="25">
        <v>2562272.2799999998</v>
      </c>
      <c r="G87" s="24" t="s">
        <v>73</v>
      </c>
      <c r="H87" s="25">
        <f t="shared" si="6"/>
        <v>3493912.3899999997</v>
      </c>
      <c r="I87" s="47">
        <f t="shared" si="5"/>
        <v>175.47648987996584</v>
      </c>
      <c r="J87" s="62">
        <v>117061.90482128551</v>
      </c>
    </row>
    <row r="88" spans="1:10">
      <c r="A88" s="26" t="s">
        <v>34</v>
      </c>
      <c r="B88" s="26" t="s">
        <v>121</v>
      </c>
      <c r="C88" s="46">
        <v>12948</v>
      </c>
      <c r="D88" s="25">
        <v>771424</v>
      </c>
      <c r="E88" s="25">
        <f t="shared" si="3"/>
        <v>59.578622181031818</v>
      </c>
      <c r="F88" s="25">
        <v>13876</v>
      </c>
      <c r="G88" s="25"/>
      <c r="H88" s="25">
        <f t="shared" si="6"/>
        <v>785300</v>
      </c>
      <c r="I88" s="47">
        <f t="shared" si="5"/>
        <v>60.650293481618782</v>
      </c>
      <c r="J88" s="62">
        <v>95099.505764717134</v>
      </c>
    </row>
    <row r="89" spans="1:10">
      <c r="A89" s="26" t="s">
        <v>36</v>
      </c>
      <c r="B89" s="26" t="s">
        <v>122</v>
      </c>
      <c r="C89" s="46">
        <v>5834</v>
      </c>
      <c r="D89" s="19">
        <v>385767.17</v>
      </c>
      <c r="E89" s="24">
        <f t="shared" si="3"/>
        <v>66.123957833390463</v>
      </c>
      <c r="F89" s="19">
        <v>33773.760000000002</v>
      </c>
      <c r="G89" s="19"/>
      <c r="H89" s="24">
        <f t="shared" si="6"/>
        <v>419540.93</v>
      </c>
      <c r="I89" s="47">
        <f t="shared" si="5"/>
        <v>71.913083647583136</v>
      </c>
      <c r="J89" s="64">
        <v>78510.929339156952</v>
      </c>
    </row>
    <row r="90" spans="1:10">
      <c r="A90" s="26" t="s">
        <v>36</v>
      </c>
      <c r="B90" s="26" t="s">
        <v>123</v>
      </c>
      <c r="C90" s="46">
        <v>6392</v>
      </c>
      <c r="D90" s="19">
        <v>444254.08</v>
      </c>
      <c r="E90" s="25">
        <f t="shared" si="3"/>
        <v>69.501576971214021</v>
      </c>
      <c r="F90" s="19"/>
      <c r="G90" s="19"/>
      <c r="H90" s="25">
        <f t="shared" si="6"/>
        <v>444254.08</v>
      </c>
      <c r="I90" s="47">
        <f t="shared" si="5"/>
        <v>69.501576971214021</v>
      </c>
      <c r="J90" s="62">
        <v>80106.229339156969</v>
      </c>
    </row>
    <row r="91" spans="1:10">
      <c r="A91" s="26" t="s">
        <v>103</v>
      </c>
      <c r="B91" s="26" t="s">
        <v>124</v>
      </c>
      <c r="C91" s="46">
        <v>168880</v>
      </c>
      <c r="D91" s="19">
        <v>12152629</v>
      </c>
      <c r="E91" s="25">
        <f t="shared" si="3"/>
        <v>71.960143297015634</v>
      </c>
      <c r="F91" s="19">
        <v>1137005</v>
      </c>
      <c r="G91" s="19"/>
      <c r="H91" s="25">
        <f t="shared" si="6"/>
        <v>13289634</v>
      </c>
      <c r="I91" s="47">
        <f t="shared" si="5"/>
        <v>78.692764092846986</v>
      </c>
      <c r="J91" s="62">
        <v>500413.89614723093</v>
      </c>
    </row>
    <row r="92" spans="1:10">
      <c r="A92" s="26" t="s">
        <v>55</v>
      </c>
      <c r="B92" s="26" t="s">
        <v>125</v>
      </c>
      <c r="C92" s="46">
        <v>73712</v>
      </c>
      <c r="D92" s="19">
        <v>3901838</v>
      </c>
      <c r="E92" s="25">
        <f t="shared" si="3"/>
        <v>52.933552203169093</v>
      </c>
      <c r="F92" s="19">
        <v>424009</v>
      </c>
      <c r="G92" s="19"/>
      <c r="H92" s="25">
        <f t="shared" si="6"/>
        <v>4325847</v>
      </c>
      <c r="I92" s="47">
        <f t="shared" si="5"/>
        <v>58.685790644671151</v>
      </c>
      <c r="J92" s="62">
        <v>254589.67637925706</v>
      </c>
    </row>
    <row r="93" spans="1:10">
      <c r="A93" s="26" t="s">
        <v>31</v>
      </c>
      <c r="B93" s="26" t="s">
        <v>126</v>
      </c>
      <c r="C93" s="46">
        <v>272184</v>
      </c>
      <c r="D93" s="19">
        <v>11499486.15</v>
      </c>
      <c r="E93" s="25">
        <f t="shared" si="3"/>
        <v>42.248942443347147</v>
      </c>
      <c r="F93" s="19">
        <v>2135020.2400000002</v>
      </c>
      <c r="G93" s="19"/>
      <c r="H93" s="25">
        <f t="shared" si="6"/>
        <v>13634506.390000001</v>
      </c>
      <c r="I93" s="47">
        <f t="shared" si="5"/>
        <v>50.092975303471185</v>
      </c>
      <c r="J93" s="62">
        <v>781799.22637925704</v>
      </c>
    </row>
    <row r="94" spans="1:10">
      <c r="A94" s="26" t="s">
        <v>36</v>
      </c>
      <c r="B94" s="26" t="s">
        <v>127</v>
      </c>
      <c r="C94" s="46">
        <v>5425</v>
      </c>
      <c r="D94" s="19">
        <v>215038.57</v>
      </c>
      <c r="E94" s="25">
        <f t="shared" si="3"/>
        <v>39.638446082949308</v>
      </c>
      <c r="F94" s="19">
        <v>257112.9</v>
      </c>
      <c r="G94" s="19" t="s">
        <v>73</v>
      </c>
      <c r="H94" s="25">
        <f t="shared" si="6"/>
        <v>472151.47</v>
      </c>
      <c r="I94" s="47">
        <f t="shared" si="5"/>
        <v>87.032529032258054</v>
      </c>
      <c r="J94" s="62">
        <v>72881.271169420885</v>
      </c>
    </row>
    <row r="95" spans="1:10">
      <c r="A95" s="26" t="s">
        <v>23</v>
      </c>
      <c r="B95" s="26" t="s">
        <v>128</v>
      </c>
      <c r="C95" s="46">
        <v>42809</v>
      </c>
      <c r="D95" s="19">
        <v>2830931.21</v>
      </c>
      <c r="E95" s="25">
        <f t="shared" si="3"/>
        <v>66.129346866313156</v>
      </c>
      <c r="F95" s="19">
        <v>236830.96</v>
      </c>
      <c r="G95" s="19"/>
      <c r="H95" s="25">
        <f t="shared" si="6"/>
        <v>3067762.17</v>
      </c>
      <c r="I95" s="47">
        <f t="shared" si="5"/>
        <v>71.661617183302582</v>
      </c>
      <c r="J95" s="62">
        <v>171153.87116942089</v>
      </c>
    </row>
    <row r="96" spans="1:10">
      <c r="A96" s="26" t="s">
        <v>34</v>
      </c>
      <c r="B96" s="26" t="s">
        <v>129</v>
      </c>
      <c r="C96" s="46">
        <v>14623</v>
      </c>
      <c r="D96" s="19">
        <v>906367.62</v>
      </c>
      <c r="E96" s="25">
        <f t="shared" si="3"/>
        <v>61.982330575121381</v>
      </c>
      <c r="F96" s="19">
        <v>182549</v>
      </c>
      <c r="G96" s="19"/>
      <c r="H96" s="25">
        <f t="shared" si="6"/>
        <v>1088916.6200000001</v>
      </c>
      <c r="I96" s="47">
        <f t="shared" si="5"/>
        <v>74.466020652396921</v>
      </c>
      <c r="J96" s="62">
        <v>100717.70640524126</v>
      </c>
    </row>
    <row r="97" spans="1:10">
      <c r="A97" s="26" t="s">
        <v>31</v>
      </c>
      <c r="B97" s="26" t="s">
        <v>130</v>
      </c>
      <c r="C97" s="46">
        <v>258799</v>
      </c>
      <c r="D97" s="19">
        <v>11229501.140000001</v>
      </c>
      <c r="E97" s="25">
        <f t="shared" si="3"/>
        <v>43.390821216465291</v>
      </c>
      <c r="F97" s="19">
        <v>1006662.15</v>
      </c>
      <c r="G97" s="19"/>
      <c r="H97" s="25">
        <f t="shared" si="6"/>
        <v>12236163.290000001</v>
      </c>
      <c r="I97" s="47">
        <f t="shared" si="5"/>
        <v>47.280566346856055</v>
      </c>
      <c r="J97" s="62">
        <v>746686.34614723094</v>
      </c>
    </row>
    <row r="98" spans="1:10">
      <c r="A98" s="26" t="s">
        <v>53</v>
      </c>
      <c r="B98" s="26" t="s">
        <v>131</v>
      </c>
      <c r="C98" s="46">
        <v>219173</v>
      </c>
      <c r="D98" s="19">
        <v>6915220.6399999997</v>
      </c>
      <c r="E98" s="25">
        <f t="shared" si="3"/>
        <v>31.551425768685011</v>
      </c>
      <c r="F98" s="19">
        <v>523367.72</v>
      </c>
      <c r="G98" s="19"/>
      <c r="H98" s="25">
        <f t="shared" si="6"/>
        <v>7438588.3599999994</v>
      </c>
      <c r="I98" s="47">
        <f t="shared" si="5"/>
        <v>33.939346361093747</v>
      </c>
      <c r="J98" s="62">
        <v>630049.24614723085</v>
      </c>
    </row>
    <row r="99" spans="1:10" ht="22.5">
      <c r="A99" s="26" t="s">
        <v>64</v>
      </c>
      <c r="B99" s="51" t="s">
        <v>132</v>
      </c>
      <c r="C99" s="46">
        <v>87560</v>
      </c>
      <c r="D99" s="19">
        <v>3206916.96</v>
      </c>
      <c r="E99" s="25">
        <f t="shared" si="3"/>
        <v>36.625365006852441</v>
      </c>
      <c r="F99" s="19">
        <v>308648.84999999998</v>
      </c>
      <c r="G99" s="19"/>
      <c r="H99" s="25">
        <f t="shared" si="6"/>
        <v>3515565.81</v>
      </c>
      <c r="I99" s="47">
        <f t="shared" si="5"/>
        <v>40.150363293741435</v>
      </c>
      <c r="J99" s="62">
        <v>287240.49018824543</v>
      </c>
    </row>
    <row r="100" spans="1:10">
      <c r="A100" s="26" t="s">
        <v>64</v>
      </c>
      <c r="B100" s="26" t="s">
        <v>133</v>
      </c>
      <c r="C100" s="46">
        <v>75685</v>
      </c>
      <c r="D100" s="19">
        <v>2012256</v>
      </c>
      <c r="E100" s="25">
        <f t="shared" si="3"/>
        <v>26.587249785294311</v>
      </c>
      <c r="F100" s="19">
        <v>250307</v>
      </c>
      <c r="G100" s="19"/>
      <c r="H100" s="25">
        <f t="shared" si="6"/>
        <v>2262563</v>
      </c>
      <c r="I100" s="47">
        <f t="shared" si="5"/>
        <v>29.894470502741626</v>
      </c>
      <c r="J100" s="62">
        <v>255961.82116942087</v>
      </c>
    </row>
    <row r="101" spans="1:10">
      <c r="A101" s="26" t="s">
        <v>23</v>
      </c>
      <c r="B101" s="51" t="s">
        <v>134</v>
      </c>
      <c r="C101" s="46">
        <v>63491</v>
      </c>
      <c r="D101" s="63">
        <v>1669814.74</v>
      </c>
      <c r="E101" s="25">
        <f t="shared" si="3"/>
        <v>26.300022680379897</v>
      </c>
      <c r="F101" s="63">
        <v>221866.29</v>
      </c>
      <c r="G101" s="63"/>
      <c r="H101" s="25">
        <f t="shared" si="6"/>
        <v>1891681.03</v>
      </c>
      <c r="I101" s="47">
        <f t="shared" si="5"/>
        <v>29.794475279960938</v>
      </c>
      <c r="J101" s="62">
        <v>221145.10153250783</v>
      </c>
    </row>
    <row r="102" spans="1:10">
      <c r="A102" s="26" t="s">
        <v>31</v>
      </c>
      <c r="B102" s="26" t="s">
        <v>135</v>
      </c>
      <c r="C102" s="46">
        <v>153498</v>
      </c>
      <c r="D102" s="70">
        <v>9895179.7599999998</v>
      </c>
      <c r="E102" s="70">
        <f>D102/C102</f>
        <v>64.464551720543582</v>
      </c>
      <c r="F102" s="70">
        <v>290785.62</v>
      </c>
      <c r="G102" s="70"/>
      <c r="H102" s="70">
        <f>SUM(F102+D102)</f>
        <v>10185965.379999999</v>
      </c>
      <c r="I102" s="70">
        <f>H102/C102</f>
        <v>66.358945263130451</v>
      </c>
      <c r="J102" s="71">
        <v>471252.1015325078</v>
      </c>
    </row>
    <row r="103" spans="1:10">
      <c r="A103" s="26" t="s">
        <v>25</v>
      </c>
      <c r="B103" s="26" t="s">
        <v>136</v>
      </c>
      <c r="C103" s="46">
        <v>23572</v>
      </c>
      <c r="D103" s="19">
        <v>1031832.69</v>
      </c>
      <c r="E103" s="70">
        <f t="shared" ref="E103:E133" si="7">D103/C103</f>
        <v>43.773659002206003</v>
      </c>
      <c r="F103" s="24">
        <v>275256.96000000002</v>
      </c>
      <c r="G103" s="25"/>
      <c r="H103" s="70">
        <f t="shared" ref="H103:H132" si="8">SUM(F103+D103)</f>
        <v>1307089.6499999999</v>
      </c>
      <c r="I103" s="70">
        <f t="shared" ref="I103:I133" si="9">H103/C103</f>
        <v>55.450943916511108</v>
      </c>
      <c r="J103" s="71">
        <v>126678.75482128552</v>
      </c>
    </row>
    <row r="104" spans="1:10">
      <c r="A104" s="26" t="s">
        <v>31</v>
      </c>
      <c r="B104" s="26" t="s">
        <v>137</v>
      </c>
      <c r="C104" s="46">
        <v>132822</v>
      </c>
      <c r="D104" s="19">
        <v>7091881.0300000003</v>
      </c>
      <c r="E104" s="70">
        <f t="shared" si="7"/>
        <v>53.393873228832575</v>
      </c>
      <c r="F104" s="25">
        <v>926319.76</v>
      </c>
      <c r="G104" s="25"/>
      <c r="H104" s="70">
        <f t="shared" si="8"/>
        <v>8018200.79</v>
      </c>
      <c r="I104" s="70">
        <f t="shared" si="9"/>
        <v>60.368017271235189</v>
      </c>
      <c r="J104" s="71">
        <v>409255.3515325078</v>
      </c>
    </row>
    <row r="105" spans="1:10">
      <c r="A105" s="26" t="s">
        <v>64</v>
      </c>
      <c r="B105" s="26" t="s">
        <v>138</v>
      </c>
      <c r="C105" s="46">
        <v>76364</v>
      </c>
      <c r="D105" s="19">
        <v>3070444.11</v>
      </c>
      <c r="E105" s="70">
        <f t="shared" si="7"/>
        <v>40.208005211879943</v>
      </c>
      <c r="F105" s="25">
        <v>413814.52</v>
      </c>
      <c r="G105" s="25"/>
      <c r="H105" s="70">
        <f t="shared" si="8"/>
        <v>3484258.63</v>
      </c>
      <c r="I105" s="70">
        <f t="shared" si="9"/>
        <v>45.626979073909169</v>
      </c>
      <c r="J105" s="71">
        <v>256269.22116942087</v>
      </c>
    </row>
    <row r="106" spans="1:10">
      <c r="A106" s="26" t="s">
        <v>64</v>
      </c>
      <c r="B106" s="26" t="s">
        <v>139</v>
      </c>
      <c r="C106" s="46">
        <v>108892</v>
      </c>
      <c r="D106" s="19">
        <v>4095721.1</v>
      </c>
      <c r="E106" s="70">
        <f t="shared" si="7"/>
        <v>37.612690555780041</v>
      </c>
      <c r="F106" s="25">
        <v>466244.84</v>
      </c>
      <c r="G106" s="25"/>
      <c r="H106" s="70">
        <f t="shared" si="8"/>
        <v>4561965.9400000004</v>
      </c>
      <c r="I106" s="70">
        <f t="shared" si="9"/>
        <v>41.894408588326051</v>
      </c>
      <c r="J106" s="71">
        <v>344575.80576471711</v>
      </c>
    </row>
    <row r="107" spans="1:10">
      <c r="A107" s="26" t="s">
        <v>25</v>
      </c>
      <c r="B107" s="26" t="s">
        <v>140</v>
      </c>
      <c r="C107" s="46">
        <v>23573</v>
      </c>
      <c r="D107" s="19">
        <v>1880041.38</v>
      </c>
      <c r="E107" s="70">
        <f>D107/C107</f>
        <v>79.75401433843804</v>
      </c>
      <c r="F107" s="25">
        <v>442620.85</v>
      </c>
      <c r="G107" s="25" t="s">
        <v>73</v>
      </c>
      <c r="H107" s="70">
        <f t="shared" si="8"/>
        <v>2322662.23</v>
      </c>
      <c r="I107" s="70">
        <f t="shared" si="9"/>
        <v>98.530616807364353</v>
      </c>
      <c r="J107" s="71">
        <v>118858.94614723092</v>
      </c>
    </row>
    <row r="108" spans="1:10">
      <c r="A108" s="26" t="s">
        <v>141</v>
      </c>
      <c r="B108" s="26" t="s">
        <v>142</v>
      </c>
      <c r="C108" s="46">
        <v>21207</v>
      </c>
      <c r="D108" s="19">
        <v>859222</v>
      </c>
      <c r="E108" s="70">
        <f t="shared" si="7"/>
        <v>40.515961710755882</v>
      </c>
      <c r="F108" s="25">
        <v>62644</v>
      </c>
      <c r="G108" s="25"/>
      <c r="H108" s="70">
        <f t="shared" si="8"/>
        <v>921866</v>
      </c>
      <c r="I108" s="70">
        <f t="shared" si="9"/>
        <v>43.469892016786908</v>
      </c>
      <c r="J108" s="71">
        <v>113310.87905247879</v>
      </c>
    </row>
    <row r="109" spans="1:10">
      <c r="A109" s="26" t="s">
        <v>34</v>
      </c>
      <c r="B109" s="26" t="s">
        <v>143</v>
      </c>
      <c r="C109" s="46">
        <v>14349</v>
      </c>
      <c r="D109" s="19">
        <v>1085856.25</v>
      </c>
      <c r="E109" s="70">
        <f t="shared" si="7"/>
        <v>75.674698585267265</v>
      </c>
      <c r="F109" s="25"/>
      <c r="G109" s="25"/>
      <c r="H109" s="70">
        <f t="shared" si="8"/>
        <v>1085856.25</v>
      </c>
      <c r="I109" s="70">
        <f t="shared" si="9"/>
        <v>75.674698585267265</v>
      </c>
      <c r="J109" s="71">
        <v>98711.455764717131</v>
      </c>
    </row>
    <row r="110" spans="1:10">
      <c r="A110" s="26" t="s">
        <v>48</v>
      </c>
      <c r="B110" s="26" t="s">
        <v>144</v>
      </c>
      <c r="C110" s="46">
        <v>47705</v>
      </c>
      <c r="D110" s="19">
        <v>1872060.96</v>
      </c>
      <c r="E110" s="70">
        <f t="shared" si="7"/>
        <v>39.242447542186355</v>
      </c>
      <c r="F110" s="25">
        <v>347924.22</v>
      </c>
      <c r="G110" s="25"/>
      <c r="H110" s="70">
        <f t="shared" si="8"/>
        <v>2219985.1799999997</v>
      </c>
      <c r="I110" s="70">
        <f t="shared" si="9"/>
        <v>46.535691856199556</v>
      </c>
      <c r="J110" s="71">
        <v>182794.30153250782</v>
      </c>
    </row>
    <row r="111" spans="1:10">
      <c r="A111" s="26" t="s">
        <v>31</v>
      </c>
      <c r="B111" s="26" t="s">
        <v>145</v>
      </c>
      <c r="C111" s="46">
        <v>234275</v>
      </c>
      <c r="D111" s="19">
        <v>10047098.58</v>
      </c>
      <c r="E111" s="70">
        <f t="shared" si="7"/>
        <v>42.88591859993597</v>
      </c>
      <c r="F111" s="25">
        <v>2371925.91</v>
      </c>
      <c r="G111" s="24" t="s">
        <v>73</v>
      </c>
      <c r="H111" s="70">
        <f t="shared" si="8"/>
        <v>12419024.49</v>
      </c>
      <c r="I111" s="70">
        <f t="shared" si="9"/>
        <v>53.010455618397181</v>
      </c>
      <c r="J111" s="71">
        <v>671989.6015325078</v>
      </c>
    </row>
    <row r="112" spans="1:10">
      <c r="A112" s="26" t="s">
        <v>146</v>
      </c>
      <c r="B112" s="26" t="s">
        <v>147</v>
      </c>
      <c r="C112" s="46">
        <v>242237</v>
      </c>
      <c r="D112" s="19">
        <v>20827593.550000001</v>
      </c>
      <c r="E112" s="70">
        <f t="shared" si="7"/>
        <v>85.980232375731205</v>
      </c>
      <c r="F112" s="25">
        <v>1595026.74</v>
      </c>
      <c r="G112" s="24"/>
      <c r="H112" s="70">
        <f t="shared" si="8"/>
        <v>22422620.289999999</v>
      </c>
      <c r="I112" s="70">
        <f t="shared" si="9"/>
        <v>92.564803436304118</v>
      </c>
      <c r="J112" s="71">
        <v>715362.15153250785</v>
      </c>
    </row>
    <row r="113" spans="1:10">
      <c r="A113" s="26" t="s">
        <v>23</v>
      </c>
      <c r="B113" s="26" t="s">
        <v>148</v>
      </c>
      <c r="C113" s="46">
        <v>62782</v>
      </c>
      <c r="D113" s="19">
        <v>2796136</v>
      </c>
      <c r="E113" s="70">
        <f t="shared" si="7"/>
        <v>44.537224045108474</v>
      </c>
      <c r="F113" s="25"/>
      <c r="G113" s="25"/>
      <c r="H113" s="70">
        <f t="shared" si="8"/>
        <v>2796136</v>
      </c>
      <c r="I113" s="70">
        <f t="shared" si="9"/>
        <v>44.537224045108474</v>
      </c>
      <c r="J113" s="71">
        <v>225211.94018824544</v>
      </c>
    </row>
    <row r="114" spans="1:10">
      <c r="A114" s="26" t="s">
        <v>36</v>
      </c>
      <c r="B114" s="26" t="s">
        <v>149</v>
      </c>
      <c r="C114" s="46">
        <v>6249</v>
      </c>
      <c r="D114" s="19">
        <v>363715.82</v>
      </c>
      <c r="E114" s="70">
        <f t="shared" si="7"/>
        <v>58.203843815010401</v>
      </c>
      <c r="F114" s="25">
        <v>436089.72</v>
      </c>
      <c r="G114" s="25" t="s">
        <v>73</v>
      </c>
      <c r="H114" s="70">
        <f t="shared" si="8"/>
        <v>799805.54</v>
      </c>
      <c r="I114" s="70">
        <f t="shared" si="9"/>
        <v>127.98936469835174</v>
      </c>
      <c r="J114" s="71">
        <v>78314.606405241269</v>
      </c>
    </row>
    <row r="115" spans="1:10">
      <c r="A115" s="26" t="s">
        <v>36</v>
      </c>
      <c r="B115" s="26" t="s">
        <v>150</v>
      </c>
      <c r="C115" s="46">
        <v>6502</v>
      </c>
      <c r="D115" s="19">
        <v>586066.66</v>
      </c>
      <c r="E115" s="70">
        <f t="shared" si="7"/>
        <v>90.136367271608748</v>
      </c>
      <c r="F115" s="25">
        <v>39991.22</v>
      </c>
      <c r="G115" s="25"/>
      <c r="H115" s="70">
        <f t="shared" si="8"/>
        <v>626057.88</v>
      </c>
      <c r="I115" s="70">
        <f t="shared" si="9"/>
        <v>96.286970163026766</v>
      </c>
      <c r="J115" s="71">
        <v>81575.754821285518</v>
      </c>
    </row>
    <row r="116" spans="1:10">
      <c r="A116" s="26" t="s">
        <v>64</v>
      </c>
      <c r="B116" s="26" t="s">
        <v>151</v>
      </c>
      <c r="C116" s="46">
        <v>99480</v>
      </c>
      <c r="D116" s="19">
        <v>3228481.18</v>
      </c>
      <c r="E116" s="70">
        <f t="shared" si="7"/>
        <v>32.453570365902692</v>
      </c>
      <c r="F116" s="25"/>
      <c r="G116" s="25"/>
      <c r="H116" s="70">
        <f t="shared" si="8"/>
        <v>3228481.18</v>
      </c>
      <c r="I116" s="70">
        <f t="shared" si="9"/>
        <v>32.453570365902692</v>
      </c>
      <c r="J116" s="71">
        <v>320179.99018824543</v>
      </c>
    </row>
    <row r="117" spans="1:10">
      <c r="A117" s="26" t="s">
        <v>34</v>
      </c>
      <c r="B117" s="26" t="s">
        <v>152</v>
      </c>
      <c r="C117" s="46">
        <v>14152</v>
      </c>
      <c r="D117" s="19">
        <v>520967.61</v>
      </c>
      <c r="E117" s="70">
        <f t="shared" si="7"/>
        <v>36.812295788581118</v>
      </c>
      <c r="F117" s="24">
        <v>192749.56</v>
      </c>
      <c r="G117" s="24"/>
      <c r="H117" s="70">
        <f t="shared" si="8"/>
        <v>713717.16999999993</v>
      </c>
      <c r="I117" s="70">
        <f t="shared" si="9"/>
        <v>50.432247738835493</v>
      </c>
      <c r="J117" s="71">
        <v>96063.471169420867</v>
      </c>
    </row>
    <row r="118" spans="1:10">
      <c r="A118" s="26" t="s">
        <v>36</v>
      </c>
      <c r="B118" s="26" t="s">
        <v>153</v>
      </c>
      <c r="C118" s="46">
        <v>8419</v>
      </c>
      <c r="D118" s="19">
        <v>383309</v>
      </c>
      <c r="E118" s="70">
        <f t="shared" si="7"/>
        <v>45.529041453854376</v>
      </c>
      <c r="F118" s="25">
        <v>54495</v>
      </c>
      <c r="G118" s="25"/>
      <c r="H118" s="70">
        <f t="shared" si="8"/>
        <v>437804</v>
      </c>
      <c r="I118" s="70">
        <f t="shared" si="9"/>
        <v>52.001900463237916</v>
      </c>
      <c r="J118" s="71">
        <v>78828.046147230911</v>
      </c>
    </row>
    <row r="119" spans="1:10">
      <c r="A119" s="26" t="s">
        <v>36</v>
      </c>
      <c r="B119" s="26" t="s">
        <v>154</v>
      </c>
      <c r="C119" s="46">
        <v>5883</v>
      </c>
      <c r="D119" s="19">
        <v>341910.29</v>
      </c>
      <c r="E119" s="70">
        <f t="shared" si="7"/>
        <v>58.11835628080911</v>
      </c>
      <c r="F119" s="25"/>
      <c r="G119" s="25"/>
      <c r="H119" s="70">
        <f t="shared" si="8"/>
        <v>341910.29</v>
      </c>
      <c r="I119" s="70">
        <f t="shared" si="9"/>
        <v>58.11835628080911</v>
      </c>
      <c r="J119" s="71">
        <v>73420.429052478794</v>
      </c>
    </row>
    <row r="120" spans="1:10">
      <c r="A120" s="26" t="s">
        <v>23</v>
      </c>
      <c r="B120" s="26" t="s">
        <v>155</v>
      </c>
      <c r="C120" s="46">
        <v>66408</v>
      </c>
      <c r="D120" s="19">
        <v>2950661</v>
      </c>
      <c r="E120" s="70">
        <f t="shared" si="7"/>
        <v>44.432312372003373</v>
      </c>
      <c r="F120" s="24">
        <v>151655</v>
      </c>
      <c r="G120" s="25"/>
      <c r="H120" s="70">
        <f t="shared" si="8"/>
        <v>3102316</v>
      </c>
      <c r="I120" s="70">
        <f t="shared" si="9"/>
        <v>46.71599807252138</v>
      </c>
      <c r="J120" s="71">
        <v>231192.44614723092</v>
      </c>
    </row>
    <row r="121" spans="1:10">
      <c r="A121" s="26" t="s">
        <v>28</v>
      </c>
      <c r="B121" s="26" t="s">
        <v>156</v>
      </c>
      <c r="C121" s="46">
        <v>3103</v>
      </c>
      <c r="D121" s="19">
        <v>212407.58</v>
      </c>
      <c r="E121" s="70">
        <f t="shared" si="7"/>
        <v>68.452330003222684</v>
      </c>
      <c r="F121" s="25"/>
      <c r="G121" s="25"/>
      <c r="H121" s="70">
        <f t="shared" si="8"/>
        <v>212407.58</v>
      </c>
      <c r="I121" s="70">
        <f t="shared" si="9"/>
        <v>68.452330003222684</v>
      </c>
      <c r="J121" s="71">
        <v>66749.171169420879</v>
      </c>
    </row>
    <row r="122" spans="1:10">
      <c r="A122" s="26" t="s">
        <v>36</v>
      </c>
      <c r="B122" s="26" t="s">
        <v>157</v>
      </c>
      <c r="C122" s="46">
        <v>5785</v>
      </c>
      <c r="D122" s="19">
        <v>374525</v>
      </c>
      <c r="E122" s="70">
        <f t="shared" si="7"/>
        <v>64.740708729472772</v>
      </c>
      <c r="F122" s="25"/>
      <c r="G122" s="25"/>
      <c r="H122" s="70">
        <f t="shared" si="8"/>
        <v>374525</v>
      </c>
      <c r="I122" s="70">
        <f t="shared" si="9"/>
        <v>64.740708729472772</v>
      </c>
      <c r="J122" s="71">
        <v>79874.454821285501</v>
      </c>
    </row>
    <row r="123" spans="1:10">
      <c r="A123" s="26" t="s">
        <v>28</v>
      </c>
      <c r="B123" s="26" t="s">
        <v>158</v>
      </c>
      <c r="C123" s="46">
        <v>2708</v>
      </c>
      <c r="D123" s="19">
        <v>455012.65</v>
      </c>
      <c r="E123" s="70">
        <f t="shared" si="7"/>
        <v>168.02535081240768</v>
      </c>
      <c r="F123" s="25">
        <v>25642.400000000001</v>
      </c>
      <c r="G123" s="25"/>
      <c r="H123" s="70">
        <f t="shared" si="8"/>
        <v>480655.05000000005</v>
      </c>
      <c r="I123" s="70">
        <f t="shared" si="9"/>
        <v>177.49447932053178</v>
      </c>
      <c r="J123" s="71">
        <v>67717.055764717137</v>
      </c>
    </row>
    <row r="124" spans="1:10">
      <c r="A124" s="26" t="s">
        <v>36</v>
      </c>
      <c r="B124" s="26" t="s">
        <v>159</v>
      </c>
      <c r="C124" s="46">
        <v>9118</v>
      </c>
      <c r="D124" s="19">
        <v>761033.66</v>
      </c>
      <c r="E124" s="70">
        <f t="shared" si="7"/>
        <v>83.464976968633479</v>
      </c>
      <c r="F124" s="25"/>
      <c r="G124" s="25"/>
      <c r="H124" s="70">
        <f t="shared" si="8"/>
        <v>761033.66</v>
      </c>
      <c r="I124" s="70">
        <f t="shared" si="9"/>
        <v>83.464976968633479</v>
      </c>
      <c r="J124" s="71">
        <v>88834.104821285509</v>
      </c>
    </row>
    <row r="125" spans="1:10">
      <c r="A125" s="26" t="s">
        <v>55</v>
      </c>
      <c r="B125" s="26" t="s">
        <v>160</v>
      </c>
      <c r="C125" s="46">
        <v>72743</v>
      </c>
      <c r="D125" s="19">
        <v>4976527.74</v>
      </c>
      <c r="E125" s="70">
        <f t="shared" si="7"/>
        <v>68.412462230042763</v>
      </c>
      <c r="F125" s="25">
        <v>350787.98</v>
      </c>
      <c r="G125" s="25"/>
      <c r="H125" s="70">
        <f t="shared" si="8"/>
        <v>5327315.7200000007</v>
      </c>
      <c r="I125" s="70">
        <f t="shared" si="9"/>
        <v>73.234754134418438</v>
      </c>
      <c r="J125" s="71">
        <v>252421.97637925704</v>
      </c>
    </row>
    <row r="126" spans="1:10">
      <c r="A126" s="26" t="s">
        <v>28</v>
      </c>
      <c r="B126" s="26" t="s">
        <v>161</v>
      </c>
      <c r="C126" s="46">
        <v>3577</v>
      </c>
      <c r="D126" s="19">
        <v>150012.47</v>
      </c>
      <c r="E126" s="70">
        <f t="shared" si="7"/>
        <v>41.938068213586803</v>
      </c>
      <c r="F126" s="25">
        <v>29032.76</v>
      </c>
      <c r="G126" s="25"/>
      <c r="H126" s="70">
        <f t="shared" si="8"/>
        <v>179045.23</v>
      </c>
      <c r="I126" s="70">
        <f t="shared" si="9"/>
        <v>50.054579256360078</v>
      </c>
      <c r="J126" s="71">
        <v>70049.055764717137</v>
      </c>
    </row>
    <row r="127" spans="1:10">
      <c r="A127" s="26" t="s">
        <v>36</v>
      </c>
      <c r="B127" s="26" t="s">
        <v>162</v>
      </c>
      <c r="C127" s="46">
        <v>7142</v>
      </c>
      <c r="D127" s="19">
        <v>417615.42</v>
      </c>
      <c r="E127" s="70">
        <f t="shared" si="7"/>
        <v>58.473175581069725</v>
      </c>
      <c r="F127" s="25">
        <v>56399.519999999997</v>
      </c>
      <c r="G127" s="25"/>
      <c r="H127" s="70">
        <f t="shared" si="8"/>
        <v>474014.94</v>
      </c>
      <c r="I127" s="70">
        <f t="shared" si="9"/>
        <v>66.370056006720802</v>
      </c>
      <c r="J127" s="71">
        <v>78256.190188245426</v>
      </c>
    </row>
    <row r="128" spans="1:10">
      <c r="A128" s="26" t="s">
        <v>55</v>
      </c>
      <c r="B128" s="26" t="s">
        <v>163</v>
      </c>
      <c r="C128" s="46">
        <v>79556</v>
      </c>
      <c r="D128" s="19">
        <v>5769183.3200000003</v>
      </c>
      <c r="E128" s="70">
        <f t="shared" si="7"/>
        <v>72.517262305797175</v>
      </c>
      <c r="F128" s="25">
        <v>236778.12</v>
      </c>
      <c r="G128" s="25"/>
      <c r="H128" s="70">
        <f t="shared" si="8"/>
        <v>6005961.4400000004</v>
      </c>
      <c r="I128" s="70">
        <f t="shared" si="9"/>
        <v>75.493506963648258</v>
      </c>
      <c r="J128" s="71">
        <v>270759.97637925704</v>
      </c>
    </row>
    <row r="129" spans="1:15">
      <c r="A129" s="26" t="s">
        <v>23</v>
      </c>
      <c r="B129" s="26" t="s">
        <v>164</v>
      </c>
      <c r="C129" s="46">
        <v>52309</v>
      </c>
      <c r="D129" s="19">
        <v>1835522.6</v>
      </c>
      <c r="E129" s="70">
        <f t="shared" si="7"/>
        <v>35.089995985394488</v>
      </c>
      <c r="F129" s="25">
        <v>139237.68</v>
      </c>
      <c r="G129" s="25"/>
      <c r="H129" s="70">
        <f t="shared" si="8"/>
        <v>1974760.28</v>
      </c>
      <c r="I129" s="70">
        <f t="shared" si="9"/>
        <v>37.751826263166947</v>
      </c>
      <c r="J129" s="71">
        <v>194065.94614723092</v>
      </c>
    </row>
    <row r="130" spans="1:15">
      <c r="A130" s="26" t="s">
        <v>87</v>
      </c>
      <c r="B130" s="26" t="s">
        <v>165</v>
      </c>
      <c r="C130" s="46">
        <v>54772</v>
      </c>
      <c r="D130" s="19">
        <v>1751616.76</v>
      </c>
      <c r="E130" s="70">
        <f t="shared" si="7"/>
        <v>31.980149711531439</v>
      </c>
      <c r="F130" s="25">
        <v>48267.75</v>
      </c>
      <c r="G130" s="25"/>
      <c r="H130" s="70">
        <f t="shared" si="8"/>
        <v>1799884.51</v>
      </c>
      <c r="I130" s="70">
        <f t="shared" si="9"/>
        <v>32.861398342218649</v>
      </c>
      <c r="J130" s="71">
        <v>200015.19614723092</v>
      </c>
    </row>
    <row r="131" spans="1:15">
      <c r="A131" s="26" t="s">
        <v>103</v>
      </c>
      <c r="B131" s="26" t="s">
        <v>166</v>
      </c>
      <c r="C131" s="46">
        <v>220659</v>
      </c>
      <c r="D131" s="19">
        <v>11805332.359999999</v>
      </c>
      <c r="E131" s="70">
        <f t="shared" si="7"/>
        <v>53.500343788379354</v>
      </c>
      <c r="F131" s="25">
        <v>1288696</v>
      </c>
      <c r="G131" s="25"/>
      <c r="H131" s="70">
        <f t="shared" si="8"/>
        <v>13094028.359999999</v>
      </c>
      <c r="I131" s="70">
        <f t="shared" si="9"/>
        <v>59.340558780743137</v>
      </c>
      <c r="J131" s="71">
        <v>640133.52905247873</v>
      </c>
    </row>
    <row r="132" spans="1:15">
      <c r="A132" s="26" t="s">
        <v>48</v>
      </c>
      <c r="B132" s="26" t="s">
        <v>167</v>
      </c>
      <c r="C132" s="46">
        <v>58480</v>
      </c>
      <c r="D132" s="19">
        <v>6375769.25</v>
      </c>
      <c r="E132" s="70">
        <f t="shared" si="7"/>
        <v>109.02478197674418</v>
      </c>
      <c r="F132" s="25">
        <v>425964.55</v>
      </c>
      <c r="G132" s="25"/>
      <c r="H132" s="70">
        <f t="shared" si="8"/>
        <v>6801733.7999999998</v>
      </c>
      <c r="I132" s="70">
        <f t="shared" si="9"/>
        <v>116.30871751025991</v>
      </c>
      <c r="J132" s="71">
        <v>213082.72637925704</v>
      </c>
    </row>
    <row r="133" spans="1:15">
      <c r="A133" s="26" t="s">
        <v>34</v>
      </c>
      <c r="B133" s="26" t="s">
        <v>168</v>
      </c>
      <c r="C133" s="46">
        <v>17608</v>
      </c>
      <c r="D133" s="19">
        <v>460633</v>
      </c>
      <c r="E133" s="70">
        <f t="shared" si="7"/>
        <v>26.160438437074056</v>
      </c>
      <c r="F133" s="25"/>
      <c r="G133" s="25"/>
      <c r="H133" s="70">
        <f>SUM(F133+D133)</f>
        <v>460633</v>
      </c>
      <c r="I133" s="70">
        <f t="shared" si="9"/>
        <v>26.160438437074056</v>
      </c>
      <c r="J133" s="71">
        <v>102112.40153250782</v>
      </c>
    </row>
    <row r="134" spans="1:15">
      <c r="A134" s="26"/>
      <c r="B134" s="26"/>
      <c r="C134" s="46"/>
      <c r="D134" s="19"/>
      <c r="E134" s="70"/>
      <c r="F134" s="25"/>
      <c r="G134" s="25"/>
      <c r="H134" s="70"/>
      <c r="I134" s="70"/>
      <c r="J134" s="71"/>
    </row>
    <row r="135" spans="1:15">
      <c r="B135" s="73" t="s">
        <v>169</v>
      </c>
      <c r="C135" s="74">
        <f>SUM(C7:C133)</f>
        <v>8185892</v>
      </c>
      <c r="D135" s="74">
        <f t="shared" ref="D135:J135" si="10">SUM(D7:D133)</f>
        <v>371614280.4000001</v>
      </c>
      <c r="E135" s="74">
        <f t="shared" si="10"/>
        <v>6929.5724488528094</v>
      </c>
      <c r="F135" s="74">
        <f t="shared" si="10"/>
        <v>39741618.869999997</v>
      </c>
      <c r="G135" s="74"/>
      <c r="H135" s="74">
        <f t="shared" si="10"/>
        <v>411355899.2700001</v>
      </c>
      <c r="I135" s="74">
        <f t="shared" si="10"/>
        <v>7829.0140329453807</v>
      </c>
      <c r="J135" s="74">
        <f t="shared" si="10"/>
        <v>29183566.301061466</v>
      </c>
    </row>
    <row r="136" spans="1:15">
      <c r="B136"/>
      <c r="C136" s="19"/>
      <c r="D136" s="19"/>
      <c r="E136" s="19"/>
      <c r="F136" s="25"/>
      <c r="G136" s="25"/>
      <c r="H136" s="19"/>
      <c r="I136" s="62"/>
      <c r="J136"/>
    </row>
    <row r="137" spans="1:15">
      <c r="B137"/>
      <c r="C137" s="19"/>
      <c r="D137" s="19"/>
      <c r="E137" s="19"/>
      <c r="F137" s="25"/>
      <c r="G137" s="25"/>
      <c r="H137" s="19"/>
      <c r="I137" s="62"/>
      <c r="J137"/>
    </row>
    <row r="138" spans="1:15">
      <c r="B138" s="17" t="s">
        <v>170</v>
      </c>
      <c r="C138" s="23">
        <f>AVERAGE(C7:C133)</f>
        <v>64455.842519685037</v>
      </c>
      <c r="D138" s="23">
        <f t="shared" ref="D138:J138" si="11">AVERAGE(D7:D133)</f>
        <v>2926096.6960629928</v>
      </c>
      <c r="E138" s="23">
        <f t="shared" si="11"/>
        <v>54.563562589392198</v>
      </c>
      <c r="F138" s="23">
        <f t="shared" si="11"/>
        <v>389623.7144117647</v>
      </c>
      <c r="G138" s="23"/>
      <c r="H138" s="23">
        <f t="shared" si="11"/>
        <v>3239022.8288976387</v>
      </c>
      <c r="I138" s="23">
        <f t="shared" si="11"/>
        <v>61.645779786971502</v>
      </c>
      <c r="J138" s="23">
        <f t="shared" si="11"/>
        <v>229791.86063827926</v>
      </c>
      <c r="N138" s="52"/>
      <c r="O138" s="53"/>
    </row>
    <row r="139" spans="1:15" ht="12.75" customHeight="1">
      <c r="B139" s="17" t="s">
        <v>171</v>
      </c>
      <c r="C139" s="23">
        <f>MEDIAN(C7:C133)</f>
        <v>25563</v>
      </c>
      <c r="D139" s="23">
        <f>MEDIAN(D7:D133)</f>
        <v>1216388.8500000001</v>
      </c>
      <c r="E139" s="23">
        <f t="shared" ref="E139:J139" si="12">MEDIAN(E7:E133)</f>
        <v>48.321470484684895</v>
      </c>
      <c r="F139" s="23">
        <f t="shared" si="12"/>
        <v>208560.1</v>
      </c>
      <c r="G139" s="23"/>
      <c r="H139" s="23">
        <f t="shared" si="12"/>
        <v>1379958.29</v>
      </c>
      <c r="I139" s="23">
        <f t="shared" si="12"/>
        <v>54.618541730828454</v>
      </c>
      <c r="J139" s="23">
        <f t="shared" si="12"/>
        <v>126690.24018824543</v>
      </c>
    </row>
    <row r="140" spans="1:15">
      <c r="B140" s="17" t="s">
        <v>172</v>
      </c>
      <c r="C140" s="23">
        <f>MAX(C7:C133)</f>
        <v>387104</v>
      </c>
      <c r="D140" s="23">
        <f t="shared" ref="D140:J140" si="13">MAX(D7:D133)</f>
        <v>20827593.550000001</v>
      </c>
      <c r="E140" s="23">
        <f t="shared" si="13"/>
        <v>168.02535081240768</v>
      </c>
      <c r="F140" s="23">
        <f t="shared" si="13"/>
        <v>2562272.2799999998</v>
      </c>
      <c r="G140" s="23"/>
      <c r="H140" s="23">
        <f t="shared" si="13"/>
        <v>22422620.289999999</v>
      </c>
      <c r="I140" s="23">
        <f t="shared" si="13"/>
        <v>177.49447932053178</v>
      </c>
      <c r="J140" s="23">
        <f t="shared" si="13"/>
        <v>1072170.9790524789</v>
      </c>
    </row>
    <row r="141" spans="1:15">
      <c r="B141" s="17" t="s">
        <v>173</v>
      </c>
      <c r="C141" s="23">
        <f>MIN(C7:C133)</f>
        <v>1520</v>
      </c>
      <c r="D141" s="23">
        <f t="shared" ref="D141:J141" si="14">MIN(D7:D133)</f>
        <v>95458.75</v>
      </c>
      <c r="E141" s="23">
        <f t="shared" si="14"/>
        <v>19.434076042518399</v>
      </c>
      <c r="F141" s="23">
        <f t="shared" si="14"/>
        <v>2943</v>
      </c>
      <c r="G141" s="23"/>
      <c r="H141" s="23">
        <f t="shared" si="14"/>
        <v>95458.75</v>
      </c>
      <c r="I141" s="23">
        <f t="shared" si="14"/>
        <v>24.51773702980957</v>
      </c>
      <c r="J141" s="23">
        <f t="shared" si="14"/>
        <v>66305.179052478794</v>
      </c>
    </row>
    <row r="142" spans="1:15">
      <c r="A142" s="26"/>
      <c r="B142" s="26"/>
      <c r="C142" s="46"/>
      <c r="D142" s="25"/>
      <c r="E142" s="25"/>
      <c r="F142" s="25"/>
      <c r="G142" s="25"/>
      <c r="H142" s="25"/>
      <c r="I142" s="47"/>
      <c r="J142" s="48"/>
    </row>
    <row r="143" spans="1:15">
      <c r="A143" s="27" t="s">
        <v>174</v>
      </c>
      <c r="B143" s="26"/>
      <c r="C143" s="46"/>
      <c r="D143" s="25"/>
      <c r="E143" s="25"/>
      <c r="F143" s="25"/>
      <c r="G143" s="25"/>
      <c r="H143" s="25"/>
      <c r="I143" s="47"/>
      <c r="J143" s="48"/>
    </row>
    <row r="144" spans="1:15">
      <c r="A144" s="27" t="s">
        <v>175</v>
      </c>
      <c r="B144" s="26"/>
      <c r="C144" s="46"/>
      <c r="D144" s="25"/>
      <c r="E144" s="25"/>
      <c r="F144" s="25"/>
      <c r="G144" s="25"/>
      <c r="H144" s="25"/>
      <c r="I144" s="47"/>
      <c r="J144" s="48"/>
    </row>
    <row r="145" spans="1:10">
      <c r="A145" s="29" t="s">
        <v>176</v>
      </c>
      <c r="E145" s="25"/>
    </row>
    <row r="146" spans="1:10">
      <c r="A146" s="411" t="s">
        <v>177</v>
      </c>
      <c r="B146" s="411"/>
      <c r="C146" s="411"/>
      <c r="D146" s="411"/>
      <c r="E146" s="411"/>
      <c r="F146" s="411"/>
      <c r="G146" s="411"/>
      <c r="H146" s="411"/>
      <c r="I146" s="411"/>
      <c r="J146" s="411"/>
    </row>
    <row r="147" spans="1:10">
      <c r="B147" s="51"/>
      <c r="C147" s="51"/>
      <c r="D147" s="51"/>
      <c r="E147" s="51"/>
      <c r="F147" s="51"/>
      <c r="G147" s="51"/>
      <c r="H147" s="51"/>
      <c r="I147" s="51"/>
      <c r="J147" s="51"/>
    </row>
  </sheetData>
  <mergeCells count="1">
    <mergeCell ref="A146:J146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8115-6F07-437B-93B5-5EEF3E41D040}">
  <dimension ref="A1:N97"/>
  <sheetViews>
    <sheetView topLeftCell="A76" zoomScaleNormal="100" workbookViewId="0">
      <selection activeCell="B95" sqref="B95"/>
    </sheetView>
  </sheetViews>
  <sheetFormatPr defaultColWidth="8.85546875" defaultRowHeight="14.25" customHeight="1"/>
  <cols>
    <col min="1" max="1" width="20.7109375" customWidth="1"/>
    <col min="2" max="2" width="14.140625" customWidth="1"/>
    <col min="3" max="3" width="16.7109375" customWidth="1"/>
    <col min="4" max="4" width="15.42578125" customWidth="1"/>
    <col min="5" max="5" width="22.85546875" customWidth="1"/>
    <col min="6" max="6" width="18.28515625" style="26" customWidth="1"/>
    <col min="7" max="7" width="21.5703125" style="26" bestFit="1" customWidth="1"/>
    <col min="8" max="8" width="23.140625" style="26" bestFit="1" customWidth="1"/>
    <col min="9" max="9" width="31.28515625" style="26" bestFit="1" customWidth="1"/>
    <col min="10" max="10" width="16.28515625" bestFit="1" customWidth="1"/>
    <col min="11" max="11" width="26.140625" style="26" bestFit="1" customWidth="1"/>
    <col min="14" max="14" width="26.140625" style="26" bestFit="1" customWidth="1"/>
  </cols>
  <sheetData>
    <row r="1" spans="1:5" ht="15.75" customHeight="1">
      <c r="A1" s="1" t="s">
        <v>327</v>
      </c>
    </row>
    <row r="2" spans="1:5" ht="9.6" customHeight="1"/>
    <row r="3" spans="1:5" ht="48" customHeight="1">
      <c r="A3" s="189"/>
      <c r="B3" s="190" t="s">
        <v>328</v>
      </c>
      <c r="C3" s="190" t="s">
        <v>329</v>
      </c>
      <c r="D3" s="190" t="s">
        <v>330</v>
      </c>
      <c r="E3" s="190" t="s">
        <v>331</v>
      </c>
    </row>
    <row r="4" spans="1:5" ht="14.25" customHeight="1">
      <c r="A4" s="191" t="s">
        <v>321</v>
      </c>
      <c r="B4" s="192">
        <v>228149</v>
      </c>
      <c r="C4" s="192">
        <v>74758</v>
      </c>
      <c r="D4" s="192">
        <v>24145</v>
      </c>
      <c r="E4" s="192">
        <v>104413</v>
      </c>
    </row>
    <row r="5" spans="1:5" ht="14.25" customHeight="1">
      <c r="A5" s="191" t="s">
        <v>185</v>
      </c>
      <c r="B5" s="192">
        <v>137565</v>
      </c>
      <c r="C5" s="192">
        <v>62309</v>
      </c>
      <c r="D5" s="192">
        <v>10578</v>
      </c>
      <c r="E5" s="192">
        <v>46611</v>
      </c>
    </row>
    <row r="6" spans="1:5" ht="14.25" customHeight="1">
      <c r="A6" s="191" t="s">
        <v>29</v>
      </c>
      <c r="B6" s="192">
        <v>11084</v>
      </c>
      <c r="C6" s="191">
        <v>566</v>
      </c>
      <c r="D6" s="26">
        <v>0</v>
      </c>
      <c r="E6" s="192">
        <v>421</v>
      </c>
    </row>
    <row r="7" spans="1:5" ht="14.25" customHeight="1">
      <c r="A7" s="191" t="s">
        <v>30</v>
      </c>
      <c r="B7" s="192">
        <v>115396</v>
      </c>
      <c r="C7" s="192">
        <v>48296</v>
      </c>
      <c r="D7" s="192">
        <v>26237</v>
      </c>
      <c r="E7" s="192">
        <v>89598</v>
      </c>
    </row>
    <row r="8" spans="1:5" ht="14.25" customHeight="1">
      <c r="A8" s="191" t="s">
        <v>32</v>
      </c>
      <c r="B8" s="192">
        <v>221545</v>
      </c>
      <c r="C8" s="192">
        <v>45845</v>
      </c>
      <c r="D8" s="192">
        <v>16070</v>
      </c>
      <c r="E8" s="192">
        <v>90758</v>
      </c>
    </row>
    <row r="9" spans="1:5" ht="14.25" customHeight="1">
      <c r="A9" s="191" t="s">
        <v>33</v>
      </c>
      <c r="B9" s="192">
        <v>135909</v>
      </c>
      <c r="C9" s="192">
        <v>45484</v>
      </c>
      <c r="D9" s="192">
        <v>9202</v>
      </c>
      <c r="E9" s="192">
        <v>54672</v>
      </c>
    </row>
    <row r="10" spans="1:5" ht="14.25" customHeight="1">
      <c r="A10" s="191" t="s">
        <v>37</v>
      </c>
      <c r="B10" s="192">
        <v>21864</v>
      </c>
      <c r="C10" s="192">
        <v>5329</v>
      </c>
      <c r="D10" s="192">
        <v>678</v>
      </c>
      <c r="E10" s="192">
        <v>8748</v>
      </c>
    </row>
    <row r="11" spans="1:5" ht="14.25" customHeight="1">
      <c r="A11" s="191" t="s">
        <v>215</v>
      </c>
      <c r="B11" s="192">
        <v>22176</v>
      </c>
      <c r="C11" s="192">
        <v>13709</v>
      </c>
      <c r="D11" s="192">
        <v>2747</v>
      </c>
      <c r="E11" s="192">
        <v>16364</v>
      </c>
    </row>
    <row r="12" spans="1:5" ht="14.25" customHeight="1">
      <c r="A12" s="191" t="s">
        <v>38</v>
      </c>
      <c r="B12" s="192">
        <v>769829</v>
      </c>
      <c r="C12" s="192">
        <v>164905</v>
      </c>
      <c r="D12" s="192">
        <v>66598</v>
      </c>
      <c r="E12" s="192">
        <v>268161</v>
      </c>
    </row>
    <row r="13" spans="1:5" ht="14.25" customHeight="1">
      <c r="A13" s="191" t="s">
        <v>42</v>
      </c>
      <c r="B13" s="192">
        <v>235293</v>
      </c>
      <c r="C13" s="192">
        <v>93330</v>
      </c>
      <c r="D13" s="192">
        <v>25750</v>
      </c>
      <c r="E13" s="192">
        <v>117929</v>
      </c>
    </row>
    <row r="14" spans="1:5" ht="14.25" customHeight="1">
      <c r="A14" s="191" t="s">
        <v>44</v>
      </c>
      <c r="B14" s="192">
        <v>3287</v>
      </c>
      <c r="C14" s="192">
        <v>2436</v>
      </c>
      <c r="D14" s="191">
        <v>220</v>
      </c>
      <c r="E14" s="192">
        <v>2768</v>
      </c>
    </row>
    <row r="15" spans="1:5" ht="14.25" customHeight="1">
      <c r="A15" s="191" t="s">
        <v>47</v>
      </c>
      <c r="B15" s="192">
        <v>37661</v>
      </c>
      <c r="C15" s="192">
        <v>11564</v>
      </c>
      <c r="D15" s="192">
        <v>1054</v>
      </c>
      <c r="E15" s="192">
        <v>14529</v>
      </c>
    </row>
    <row r="16" spans="1:5" ht="14.25" customHeight="1">
      <c r="A16" s="191" t="s">
        <v>49</v>
      </c>
      <c r="B16" s="192">
        <v>98975</v>
      </c>
      <c r="C16" s="192">
        <v>17532</v>
      </c>
      <c r="D16" s="192">
        <v>13718</v>
      </c>
      <c r="E16" s="192">
        <v>49943</v>
      </c>
    </row>
    <row r="17" spans="1:5" ht="14.25" customHeight="1">
      <c r="A17" s="191" t="s">
        <v>52</v>
      </c>
      <c r="B17" s="192">
        <v>115779</v>
      </c>
      <c r="C17" s="192">
        <v>15462</v>
      </c>
      <c r="D17" s="192">
        <v>4549</v>
      </c>
      <c r="E17" s="192">
        <v>24089</v>
      </c>
    </row>
    <row r="18" spans="1:5" ht="14.25" customHeight="1">
      <c r="A18" s="191" t="s">
        <v>54</v>
      </c>
      <c r="B18" s="192">
        <v>140399</v>
      </c>
      <c r="C18" s="192">
        <v>32644</v>
      </c>
      <c r="D18" s="192">
        <v>25241</v>
      </c>
      <c r="E18" s="192">
        <v>55264</v>
      </c>
    </row>
    <row r="19" spans="1:5" ht="14.25" customHeight="1">
      <c r="A19" s="191" t="s">
        <v>56</v>
      </c>
      <c r="B19" s="192">
        <v>259320</v>
      </c>
      <c r="C19" s="192">
        <v>41719</v>
      </c>
      <c r="D19" s="192">
        <v>143756</v>
      </c>
      <c r="E19" s="192">
        <v>209696</v>
      </c>
    </row>
    <row r="20" spans="1:5" ht="14.25" customHeight="1">
      <c r="A20" s="191" t="s">
        <v>57</v>
      </c>
      <c r="B20" s="192">
        <v>364852</v>
      </c>
      <c r="C20" s="192">
        <v>109995</v>
      </c>
      <c r="D20" s="192">
        <v>37845</v>
      </c>
      <c r="E20" s="192">
        <v>185004</v>
      </c>
    </row>
    <row r="21" spans="1:5" ht="14.25" customHeight="1">
      <c r="A21" s="191" t="s">
        <v>59</v>
      </c>
      <c r="B21" s="192">
        <v>804792</v>
      </c>
      <c r="C21" s="192">
        <v>321627</v>
      </c>
      <c r="D21" s="192">
        <v>81835</v>
      </c>
      <c r="E21" s="192">
        <v>462971</v>
      </c>
    </row>
    <row r="22" spans="1:5" ht="14.25" customHeight="1">
      <c r="A22" s="191" t="s">
        <v>322</v>
      </c>
      <c r="B22" s="192">
        <v>234235</v>
      </c>
      <c r="C22" s="192">
        <v>76325</v>
      </c>
      <c r="D22" s="192">
        <v>11955</v>
      </c>
      <c r="E22" s="192">
        <v>119551</v>
      </c>
    </row>
    <row r="23" spans="1:5" ht="14.25" customHeight="1">
      <c r="A23" s="191" t="s">
        <v>222</v>
      </c>
      <c r="B23" s="192">
        <v>174822</v>
      </c>
      <c r="C23" s="192">
        <v>58832</v>
      </c>
      <c r="D23" s="192">
        <v>24550</v>
      </c>
      <c r="E23" s="192">
        <v>84431</v>
      </c>
    </row>
    <row r="24" spans="1:5" ht="14.25" customHeight="1">
      <c r="A24" s="191" t="s">
        <v>60</v>
      </c>
      <c r="B24" s="192">
        <v>95926</v>
      </c>
      <c r="C24" s="192">
        <v>52870</v>
      </c>
      <c r="D24" s="192">
        <v>8425</v>
      </c>
      <c r="E24" s="192">
        <v>65157</v>
      </c>
    </row>
    <row r="25" spans="1:5" ht="14.25" customHeight="1">
      <c r="A25" s="191" t="s">
        <v>323</v>
      </c>
      <c r="B25" s="192">
        <v>260194</v>
      </c>
      <c r="C25" s="192">
        <v>84735</v>
      </c>
      <c r="D25" s="192">
        <v>22242</v>
      </c>
      <c r="E25" s="192">
        <v>127238</v>
      </c>
    </row>
    <row r="26" spans="1:5" ht="14.25" customHeight="1">
      <c r="A26" s="191" t="s">
        <v>63</v>
      </c>
      <c r="B26" s="192">
        <v>8876</v>
      </c>
      <c r="C26" s="192">
        <v>5699</v>
      </c>
      <c r="D26" s="192">
        <v>501</v>
      </c>
      <c r="E26" s="192">
        <v>3487</v>
      </c>
    </row>
    <row r="27" spans="1:5" ht="14.25" customHeight="1">
      <c r="A27" s="191" t="s">
        <v>65</v>
      </c>
      <c r="B27" s="192">
        <v>177242</v>
      </c>
      <c r="C27" s="192">
        <v>54228</v>
      </c>
      <c r="D27" s="192">
        <v>28487</v>
      </c>
      <c r="E27" s="192">
        <v>78466</v>
      </c>
    </row>
    <row r="28" spans="1:5" ht="14.25" customHeight="1">
      <c r="A28" s="191" t="s">
        <v>70</v>
      </c>
      <c r="B28" s="192">
        <v>228310</v>
      </c>
      <c r="C28" s="192">
        <v>39589</v>
      </c>
      <c r="D28" s="192">
        <v>14626</v>
      </c>
      <c r="E28" s="192">
        <v>78754</v>
      </c>
    </row>
    <row r="29" spans="1:5" ht="14.25" customHeight="1">
      <c r="A29" s="191" t="s">
        <v>74</v>
      </c>
      <c r="B29" s="192">
        <v>21057</v>
      </c>
      <c r="C29" s="192">
        <v>8885</v>
      </c>
      <c r="D29" s="192">
        <v>1210</v>
      </c>
      <c r="E29" s="192">
        <v>9701</v>
      </c>
    </row>
    <row r="30" spans="1:5" ht="14.25" customHeight="1">
      <c r="A30" s="191" t="s">
        <v>75</v>
      </c>
      <c r="B30" s="192">
        <v>112694</v>
      </c>
      <c r="C30" s="192">
        <v>43640</v>
      </c>
      <c r="D30" s="192">
        <v>14701</v>
      </c>
      <c r="E30" s="192">
        <v>64170</v>
      </c>
    </row>
    <row r="31" spans="1:5" ht="14.25" customHeight="1">
      <c r="A31" s="191" t="s">
        <v>76</v>
      </c>
      <c r="B31" s="192">
        <v>143687</v>
      </c>
      <c r="C31" s="192">
        <v>51550</v>
      </c>
      <c r="D31" s="192">
        <v>29557</v>
      </c>
      <c r="E31" s="192">
        <v>115866</v>
      </c>
    </row>
    <row r="32" spans="1:5" ht="14.25" customHeight="1">
      <c r="A32" s="191" t="s">
        <v>79</v>
      </c>
      <c r="B32" s="192">
        <v>308684</v>
      </c>
      <c r="C32" s="192">
        <v>67370</v>
      </c>
      <c r="D32" s="192">
        <v>46913</v>
      </c>
      <c r="E32" s="192">
        <v>148496</v>
      </c>
    </row>
    <row r="33" spans="1:5" ht="14.25" customHeight="1">
      <c r="A33" s="191" t="s">
        <v>187</v>
      </c>
      <c r="B33" s="192">
        <v>33492</v>
      </c>
      <c r="C33" s="192">
        <v>15636</v>
      </c>
      <c r="D33" s="192">
        <v>4379</v>
      </c>
      <c r="E33" s="192">
        <v>18254</v>
      </c>
    </row>
    <row r="34" spans="1:5" ht="14.25" customHeight="1">
      <c r="A34" s="191" t="s">
        <v>82</v>
      </c>
      <c r="B34" s="192">
        <v>83196</v>
      </c>
      <c r="C34" s="192">
        <v>42029</v>
      </c>
      <c r="D34" s="192">
        <v>7966</v>
      </c>
      <c r="E34" s="192">
        <v>47488</v>
      </c>
    </row>
    <row r="35" spans="1:5" ht="14.25" customHeight="1">
      <c r="A35" s="191" t="s">
        <v>226</v>
      </c>
      <c r="B35" s="192">
        <v>8751</v>
      </c>
      <c r="C35" s="192">
        <v>2468</v>
      </c>
      <c r="D35" s="192">
        <v>712</v>
      </c>
      <c r="E35" s="192">
        <v>3479</v>
      </c>
    </row>
    <row r="36" spans="1:5" ht="14.25" customHeight="1">
      <c r="A36" s="191" t="s">
        <v>85</v>
      </c>
      <c r="B36" s="192">
        <v>21405</v>
      </c>
      <c r="C36" s="192">
        <v>3759</v>
      </c>
      <c r="D36" s="192">
        <v>519</v>
      </c>
      <c r="E36" s="192">
        <v>13210</v>
      </c>
    </row>
    <row r="37" spans="1:5" ht="14.25" customHeight="1">
      <c r="A37" s="191" t="s">
        <v>88</v>
      </c>
      <c r="B37" s="192">
        <v>104953</v>
      </c>
      <c r="C37" s="192">
        <v>31556</v>
      </c>
      <c r="D37" s="192">
        <v>9512</v>
      </c>
      <c r="E37" s="192">
        <v>45060</v>
      </c>
    </row>
    <row r="38" spans="1:5" ht="14.25" customHeight="1">
      <c r="A38" s="191" t="s">
        <v>227</v>
      </c>
      <c r="B38" s="192">
        <v>818155</v>
      </c>
      <c r="C38" s="192">
        <v>94546</v>
      </c>
      <c r="D38" s="192">
        <v>61685</v>
      </c>
      <c r="E38" s="192">
        <v>250241</v>
      </c>
    </row>
    <row r="39" spans="1:5" ht="14.25" customHeight="1">
      <c r="A39" s="191" t="s">
        <v>91</v>
      </c>
      <c r="B39" s="192">
        <v>29411</v>
      </c>
      <c r="C39" s="192">
        <v>9522</v>
      </c>
      <c r="D39" s="192">
        <v>3033</v>
      </c>
      <c r="E39" s="192">
        <v>18263</v>
      </c>
    </row>
    <row r="40" spans="1:5" ht="14.25" customHeight="1">
      <c r="A40" s="191" t="s">
        <v>92</v>
      </c>
      <c r="B40" s="192">
        <v>509367</v>
      </c>
      <c r="C40" s="192">
        <v>180852</v>
      </c>
      <c r="D40" s="192">
        <v>84293</v>
      </c>
      <c r="E40" s="192">
        <v>459815</v>
      </c>
    </row>
    <row r="41" spans="1:5" ht="14.25" customHeight="1">
      <c r="A41" s="191" t="s">
        <v>189</v>
      </c>
      <c r="B41" s="192">
        <v>501211</v>
      </c>
      <c r="C41" s="192">
        <v>132574</v>
      </c>
      <c r="D41" s="192">
        <v>71225</v>
      </c>
      <c r="E41" s="192">
        <v>204637</v>
      </c>
    </row>
    <row r="42" spans="1:5" ht="14.25" customHeight="1">
      <c r="A42" s="191" t="s">
        <v>96</v>
      </c>
      <c r="B42" s="192">
        <v>78927</v>
      </c>
      <c r="C42" s="192">
        <v>32112</v>
      </c>
      <c r="D42" s="192">
        <v>7687</v>
      </c>
      <c r="E42" s="192">
        <v>29647</v>
      </c>
    </row>
    <row r="43" spans="1:5" ht="14.25" customHeight="1">
      <c r="A43" s="191" t="s">
        <v>98</v>
      </c>
      <c r="B43" s="192">
        <v>114116</v>
      </c>
      <c r="C43" s="192">
        <v>29750</v>
      </c>
      <c r="D43" s="192">
        <v>8652</v>
      </c>
      <c r="E43" s="192">
        <v>51604</v>
      </c>
    </row>
    <row r="44" spans="1:5" ht="14.25" customHeight="1">
      <c r="A44" s="191" t="s">
        <v>99</v>
      </c>
      <c r="B44" s="192">
        <v>95768</v>
      </c>
      <c r="C44" s="192">
        <v>24627</v>
      </c>
      <c r="D44" s="192">
        <v>6923</v>
      </c>
      <c r="E44" s="192">
        <v>34510</v>
      </c>
    </row>
    <row r="45" spans="1:5" ht="14.25" customHeight="1">
      <c r="A45" s="191" t="s">
        <v>228</v>
      </c>
      <c r="B45" s="192">
        <v>393506</v>
      </c>
      <c r="C45" s="192">
        <v>104913</v>
      </c>
      <c r="D45" s="192">
        <v>56401</v>
      </c>
      <c r="E45" s="192">
        <v>184436</v>
      </c>
    </row>
    <row r="46" spans="1:5" ht="14.25" customHeight="1">
      <c r="A46" s="191" t="s">
        <v>102</v>
      </c>
      <c r="B46" s="192">
        <v>10642</v>
      </c>
      <c r="C46" s="192">
        <v>3375</v>
      </c>
      <c r="D46" s="191">
        <v>446</v>
      </c>
      <c r="E46" s="192">
        <v>4278</v>
      </c>
    </row>
    <row r="47" spans="1:5" ht="14.25" customHeight="1">
      <c r="A47" s="191" t="s">
        <v>104</v>
      </c>
      <c r="B47" s="192">
        <v>593795</v>
      </c>
      <c r="C47" s="192">
        <v>226440</v>
      </c>
      <c r="D47" s="192">
        <v>82689</v>
      </c>
      <c r="E47" s="192">
        <v>367399</v>
      </c>
    </row>
    <row r="48" spans="1:5" ht="14.25" customHeight="1">
      <c r="A48" s="191" t="s">
        <v>105</v>
      </c>
      <c r="B48" s="192">
        <v>332068</v>
      </c>
      <c r="C48" s="192">
        <v>74905</v>
      </c>
      <c r="D48" s="192">
        <v>21838</v>
      </c>
      <c r="E48" s="192">
        <v>85110</v>
      </c>
    </row>
    <row r="49" spans="1:5" ht="14.25" customHeight="1">
      <c r="A49" s="191" t="s">
        <v>106</v>
      </c>
      <c r="B49" s="192">
        <v>30121</v>
      </c>
      <c r="C49" s="192">
        <v>5250</v>
      </c>
      <c r="D49" s="192">
        <v>1692</v>
      </c>
      <c r="E49" s="192">
        <v>12135</v>
      </c>
    </row>
    <row r="50" spans="1:5" ht="14.25" customHeight="1">
      <c r="A50" s="191" t="s">
        <v>108</v>
      </c>
      <c r="B50" s="192">
        <v>25376</v>
      </c>
      <c r="C50" s="192">
        <v>14411</v>
      </c>
      <c r="D50" s="192">
        <v>1666</v>
      </c>
      <c r="E50" s="192">
        <v>12042</v>
      </c>
    </row>
    <row r="51" spans="1:5" ht="14.25" customHeight="1">
      <c r="A51" s="26" t="s">
        <v>109</v>
      </c>
      <c r="B51" s="20">
        <v>438387</v>
      </c>
      <c r="C51" s="20">
        <v>70727</v>
      </c>
      <c r="D51" s="20">
        <v>29802</v>
      </c>
      <c r="E51" s="20">
        <v>114645</v>
      </c>
    </row>
    <row r="52" spans="1:5" ht="14.25" customHeight="1">
      <c r="A52" s="26" t="s">
        <v>229</v>
      </c>
      <c r="B52" s="20">
        <v>143731</v>
      </c>
      <c r="C52" s="20">
        <v>45848</v>
      </c>
      <c r="D52" s="20">
        <v>14291</v>
      </c>
      <c r="E52" s="20">
        <v>57572</v>
      </c>
    </row>
    <row r="53" spans="1:5" ht="14.25" customHeight="1">
      <c r="A53" s="26" t="s">
        <v>112</v>
      </c>
      <c r="B53" s="20">
        <v>205601</v>
      </c>
      <c r="C53" s="20">
        <v>73744</v>
      </c>
      <c r="D53" s="20">
        <v>25634</v>
      </c>
      <c r="E53" s="20">
        <v>77001</v>
      </c>
    </row>
    <row r="54" spans="1:5" s="97" customFormat="1" ht="14.25" customHeight="1">
      <c r="A54" s="26" t="s">
        <v>113</v>
      </c>
      <c r="B54" s="20">
        <v>486113</v>
      </c>
      <c r="C54" s="20">
        <v>160373</v>
      </c>
      <c r="D54" s="20">
        <v>56762</v>
      </c>
      <c r="E54" s="20">
        <v>155089</v>
      </c>
    </row>
    <row r="55" spans="1:5" ht="14.25" customHeight="1">
      <c r="A55" s="26" t="s">
        <v>114</v>
      </c>
      <c r="B55" s="20">
        <v>54199</v>
      </c>
      <c r="C55" s="20">
        <v>16460</v>
      </c>
      <c r="D55" s="20">
        <v>7434</v>
      </c>
      <c r="E55" s="20">
        <v>31272</v>
      </c>
    </row>
    <row r="56" spans="1:5" ht="14.25" customHeight="1">
      <c r="A56" s="26" t="s">
        <v>116</v>
      </c>
      <c r="B56" s="192">
        <v>152695</v>
      </c>
      <c r="C56" s="192">
        <v>31691</v>
      </c>
      <c r="D56" s="192">
        <v>13176</v>
      </c>
      <c r="E56" s="192">
        <v>56206</v>
      </c>
    </row>
    <row r="57" spans="1:5" ht="14.25" customHeight="1">
      <c r="A57" s="26" t="s">
        <v>190</v>
      </c>
      <c r="B57" s="20">
        <v>17607</v>
      </c>
      <c r="C57" s="20">
        <v>11441</v>
      </c>
      <c r="D57" s="20">
        <v>1708</v>
      </c>
      <c r="E57" s="20">
        <v>18907</v>
      </c>
    </row>
    <row r="58" spans="1:5" ht="14.25" customHeight="1">
      <c r="A58" s="26" t="s">
        <v>119</v>
      </c>
      <c r="B58" s="20">
        <v>26390</v>
      </c>
      <c r="C58" s="20">
        <v>12921</v>
      </c>
      <c r="D58" s="26">
        <v>934</v>
      </c>
      <c r="E58" s="20">
        <v>10554</v>
      </c>
    </row>
    <row r="59" spans="1:5" ht="14.25" customHeight="1">
      <c r="A59" s="26" t="s">
        <v>332</v>
      </c>
      <c r="B59" s="20">
        <v>55271</v>
      </c>
      <c r="C59" s="20">
        <v>11025</v>
      </c>
      <c r="D59" s="20">
        <v>2327</v>
      </c>
      <c r="E59" s="20">
        <v>9831</v>
      </c>
    </row>
    <row r="60" spans="1:5" ht="14.25" customHeight="1">
      <c r="A60" s="26" t="s">
        <v>124</v>
      </c>
      <c r="B60" s="20">
        <v>717495</v>
      </c>
      <c r="C60" s="20">
        <v>278838</v>
      </c>
      <c r="D60" s="20">
        <v>155666</v>
      </c>
      <c r="E60" s="20">
        <v>401327</v>
      </c>
    </row>
    <row r="61" spans="1:5" ht="14.25" customHeight="1">
      <c r="A61" s="26" t="s">
        <v>125</v>
      </c>
      <c r="B61" s="20">
        <v>273222</v>
      </c>
      <c r="C61" s="20">
        <v>76976</v>
      </c>
      <c r="D61" s="20">
        <v>36667</v>
      </c>
      <c r="E61" s="20">
        <v>92093</v>
      </c>
    </row>
    <row r="62" spans="1:5" ht="14.25" customHeight="1">
      <c r="A62" s="26" t="s">
        <v>230</v>
      </c>
      <c r="B62" s="20">
        <v>35719</v>
      </c>
      <c r="C62" s="20">
        <v>11399</v>
      </c>
      <c r="D62" s="20">
        <v>2674</v>
      </c>
      <c r="E62" s="20">
        <v>17244</v>
      </c>
    </row>
    <row r="63" spans="1:5" ht="14.25" customHeight="1">
      <c r="A63" s="26" t="s">
        <v>126</v>
      </c>
      <c r="B63" s="20">
        <v>809785</v>
      </c>
      <c r="C63" s="20">
        <v>194354</v>
      </c>
      <c r="D63" s="20">
        <v>88676</v>
      </c>
      <c r="E63" s="20">
        <v>422443</v>
      </c>
    </row>
    <row r="64" spans="1:5" ht="14.25" customHeight="1">
      <c r="A64" s="26" t="s">
        <v>191</v>
      </c>
      <c r="B64" s="20">
        <v>6100</v>
      </c>
      <c r="C64" s="20">
        <v>1754</v>
      </c>
      <c r="D64" s="26">
        <v>360</v>
      </c>
      <c r="E64" s="20">
        <v>1868</v>
      </c>
    </row>
    <row r="65" spans="1:5" ht="14.25" customHeight="1">
      <c r="A65" s="26" t="s">
        <v>129</v>
      </c>
      <c r="B65" s="20">
        <v>28734</v>
      </c>
      <c r="C65" s="20">
        <v>8591</v>
      </c>
      <c r="D65" s="20">
        <v>1772</v>
      </c>
      <c r="E65" s="20">
        <v>11903</v>
      </c>
    </row>
    <row r="66" spans="1:5" ht="14.25" customHeight="1">
      <c r="A66" s="26" t="s">
        <v>130</v>
      </c>
      <c r="B66" s="20">
        <v>726066</v>
      </c>
      <c r="C66" s="20">
        <v>98191</v>
      </c>
      <c r="D66" s="20">
        <v>54184</v>
      </c>
      <c r="E66" s="20">
        <v>229847</v>
      </c>
    </row>
    <row r="67" spans="1:5" ht="14.25" customHeight="1">
      <c r="A67" s="26" t="s">
        <v>131</v>
      </c>
      <c r="B67" s="20">
        <v>213470</v>
      </c>
      <c r="C67" s="20">
        <v>48605</v>
      </c>
      <c r="D67" s="20">
        <v>19334</v>
      </c>
      <c r="E67" s="20">
        <v>107626</v>
      </c>
    </row>
    <row r="68" spans="1:5" ht="14.25" customHeight="1">
      <c r="A68" s="26" t="s">
        <v>132</v>
      </c>
      <c r="B68" s="20">
        <v>460627</v>
      </c>
      <c r="C68" s="20">
        <v>122141</v>
      </c>
      <c r="D68" s="20">
        <v>43144</v>
      </c>
      <c r="E68" s="20">
        <v>156776</v>
      </c>
    </row>
    <row r="69" spans="1:5" ht="14.25" customHeight="1">
      <c r="A69" s="26" t="s">
        <v>134</v>
      </c>
      <c r="B69" s="20">
        <v>121767</v>
      </c>
      <c r="C69" s="20">
        <v>43200</v>
      </c>
      <c r="D69" s="20">
        <v>9154</v>
      </c>
      <c r="E69" s="20">
        <v>50406</v>
      </c>
    </row>
    <row r="70" spans="1:5" ht="14.25" customHeight="1">
      <c r="A70" s="26" t="s">
        <v>135</v>
      </c>
      <c r="B70" s="20">
        <v>374225</v>
      </c>
      <c r="C70" s="20">
        <v>111585</v>
      </c>
      <c r="D70" s="20">
        <v>43846</v>
      </c>
      <c r="E70" s="20">
        <v>203483</v>
      </c>
    </row>
    <row r="71" spans="1:5" ht="14.25" customHeight="1">
      <c r="A71" s="26" t="s">
        <v>232</v>
      </c>
      <c r="B71" s="20">
        <v>917323</v>
      </c>
      <c r="C71" s="20">
        <v>295271</v>
      </c>
      <c r="D71" s="20">
        <v>71720</v>
      </c>
      <c r="E71" s="20">
        <v>323627</v>
      </c>
    </row>
    <row r="72" spans="1:5" ht="14.25" customHeight="1">
      <c r="A72" s="26" t="s">
        <v>233</v>
      </c>
      <c r="B72" s="20">
        <v>89292</v>
      </c>
      <c r="C72" s="20">
        <v>25370</v>
      </c>
      <c r="D72" s="20">
        <v>8542</v>
      </c>
      <c r="E72" s="20">
        <v>31424</v>
      </c>
    </row>
    <row r="73" spans="1:5" ht="14.25" customHeight="1">
      <c r="A73" s="26" t="s">
        <v>325</v>
      </c>
      <c r="B73" s="20">
        <v>344776</v>
      </c>
      <c r="C73" s="20">
        <v>130047</v>
      </c>
      <c r="D73" s="20">
        <v>27110</v>
      </c>
      <c r="E73" s="20">
        <v>133093</v>
      </c>
    </row>
    <row r="74" spans="1:5" ht="14.25" customHeight="1">
      <c r="A74" s="26" t="s">
        <v>137</v>
      </c>
      <c r="B74" s="20">
        <v>484857</v>
      </c>
      <c r="C74" s="20">
        <v>87398</v>
      </c>
      <c r="D74" s="20">
        <v>44551</v>
      </c>
      <c r="E74" s="20">
        <v>221580</v>
      </c>
    </row>
    <row r="75" spans="1:5" ht="14.25" customHeight="1">
      <c r="A75" s="26" t="s">
        <v>138</v>
      </c>
      <c r="B75" s="20">
        <v>230578</v>
      </c>
      <c r="C75" s="20">
        <v>76022</v>
      </c>
      <c r="D75" s="20">
        <v>51902</v>
      </c>
      <c r="E75" s="20">
        <v>95236</v>
      </c>
    </row>
    <row r="76" spans="1:5" ht="14.25" customHeight="1">
      <c r="A76" s="26" t="s">
        <v>139</v>
      </c>
      <c r="B76" s="20">
        <v>273202</v>
      </c>
      <c r="C76" s="20">
        <v>103570</v>
      </c>
      <c r="D76" s="20">
        <v>26844</v>
      </c>
      <c r="E76" s="20">
        <v>140970</v>
      </c>
    </row>
    <row r="77" spans="1:5" ht="14.25" customHeight="1">
      <c r="A77" s="26" t="s">
        <v>140</v>
      </c>
      <c r="B77" s="20">
        <v>63702</v>
      </c>
      <c r="C77" s="20">
        <v>24879</v>
      </c>
      <c r="D77" s="20">
        <v>7234</v>
      </c>
      <c r="E77" s="20">
        <v>29186</v>
      </c>
    </row>
    <row r="78" spans="1:5" ht="14.25" customHeight="1">
      <c r="A78" s="26" t="s">
        <v>142</v>
      </c>
      <c r="B78" s="20">
        <v>43220</v>
      </c>
      <c r="C78" s="20">
        <v>19338</v>
      </c>
      <c r="D78" s="20">
        <v>5084</v>
      </c>
      <c r="E78" s="20">
        <v>20262</v>
      </c>
    </row>
    <row r="79" spans="1:5" ht="14.25" customHeight="1">
      <c r="A79" s="26" t="s">
        <v>144</v>
      </c>
      <c r="B79" s="20">
        <v>96458</v>
      </c>
      <c r="C79" s="20">
        <v>11999</v>
      </c>
      <c r="D79" s="20">
        <v>8390</v>
      </c>
      <c r="E79" s="20">
        <v>23715</v>
      </c>
    </row>
    <row r="80" spans="1:5" ht="14.25" customHeight="1">
      <c r="A80" s="26" t="s">
        <v>145</v>
      </c>
      <c r="B80" s="20">
        <v>626645</v>
      </c>
      <c r="C80" s="20">
        <v>169238</v>
      </c>
      <c r="D80" s="20">
        <v>62082</v>
      </c>
      <c r="E80" s="20">
        <v>319218</v>
      </c>
    </row>
    <row r="81" spans="1:5" ht="14.25" customHeight="1">
      <c r="A81" s="26" t="s">
        <v>326</v>
      </c>
      <c r="B81" s="20">
        <v>533240</v>
      </c>
      <c r="C81" s="20">
        <v>212081</v>
      </c>
      <c r="D81" s="20">
        <v>238087</v>
      </c>
      <c r="E81" s="20">
        <v>459226</v>
      </c>
    </row>
    <row r="82" spans="1:5" ht="14.25" customHeight="1">
      <c r="A82" s="26" t="s">
        <v>150</v>
      </c>
      <c r="B82" s="20">
        <v>13812</v>
      </c>
      <c r="C82" s="20">
        <v>4949</v>
      </c>
      <c r="D82" s="26">
        <v>867</v>
      </c>
      <c r="E82" s="20">
        <v>7262</v>
      </c>
    </row>
    <row r="83" spans="1:5" ht="14.25" customHeight="1">
      <c r="A83" s="26" t="s">
        <v>236</v>
      </c>
      <c r="B83" s="20">
        <v>22674</v>
      </c>
      <c r="C83" s="20">
        <v>5378</v>
      </c>
      <c r="D83" s="26">
        <v>389</v>
      </c>
      <c r="E83" s="20">
        <v>8798</v>
      </c>
    </row>
    <row r="84" spans="1:5" ht="14.25" customHeight="1">
      <c r="A84" s="26" t="s">
        <v>153</v>
      </c>
      <c r="B84" s="20">
        <v>17375</v>
      </c>
      <c r="C84" s="20">
        <v>7359</v>
      </c>
      <c r="D84" s="20">
        <v>1773</v>
      </c>
      <c r="E84" s="20">
        <v>8607</v>
      </c>
    </row>
    <row r="85" spans="1:5" ht="14.25" customHeight="1">
      <c r="A85" s="26" t="s">
        <v>160</v>
      </c>
      <c r="B85" s="20">
        <v>190055</v>
      </c>
      <c r="C85" s="20">
        <v>36494</v>
      </c>
      <c r="D85" s="20">
        <v>18526</v>
      </c>
      <c r="E85" s="20">
        <v>91666</v>
      </c>
    </row>
    <row r="86" spans="1:5" ht="14.25" customHeight="1">
      <c r="A86" s="26" t="s">
        <v>162</v>
      </c>
      <c r="B86" s="20">
        <v>10747</v>
      </c>
      <c r="C86" s="20">
        <v>3313</v>
      </c>
      <c r="D86" s="20">
        <v>1126</v>
      </c>
      <c r="E86" s="20">
        <v>5639</v>
      </c>
    </row>
    <row r="87" spans="1:5" ht="14.25" customHeight="1">
      <c r="A87" s="26" t="s">
        <v>237</v>
      </c>
      <c r="B87" s="20">
        <v>162491</v>
      </c>
      <c r="C87" s="20">
        <v>42736</v>
      </c>
      <c r="D87" s="20">
        <v>9891</v>
      </c>
      <c r="E87" s="20">
        <v>49806</v>
      </c>
    </row>
    <row r="88" spans="1:5" ht="14.25" customHeight="1">
      <c r="A88" s="26" t="s">
        <v>163</v>
      </c>
      <c r="B88" s="20">
        <v>363905</v>
      </c>
      <c r="C88" s="20">
        <v>72546</v>
      </c>
      <c r="D88" s="20">
        <v>61614</v>
      </c>
      <c r="E88" s="20">
        <v>236189</v>
      </c>
    </row>
    <row r="89" spans="1:5" ht="14.25" customHeight="1">
      <c r="A89" s="26" t="s">
        <v>164</v>
      </c>
      <c r="B89" s="20">
        <v>112945</v>
      </c>
      <c r="C89" s="20">
        <v>36032</v>
      </c>
      <c r="D89" s="20">
        <v>15738</v>
      </c>
      <c r="E89" s="20">
        <v>55184</v>
      </c>
    </row>
    <row r="90" spans="1:5" ht="14.25" customHeight="1">
      <c r="A90" s="26" t="s">
        <v>192</v>
      </c>
      <c r="B90" s="20">
        <v>35002</v>
      </c>
      <c r="C90" s="20">
        <v>15494</v>
      </c>
      <c r="D90" s="20">
        <v>4855</v>
      </c>
      <c r="E90" s="20">
        <v>25779</v>
      </c>
    </row>
    <row r="91" spans="1:5" ht="14.25" customHeight="1">
      <c r="A91" s="26" t="s">
        <v>166</v>
      </c>
      <c r="B91" s="20">
        <v>605064</v>
      </c>
      <c r="C91" s="20">
        <v>258300</v>
      </c>
      <c r="D91" s="20">
        <v>137354</v>
      </c>
      <c r="E91" s="20">
        <v>438832</v>
      </c>
    </row>
    <row r="92" spans="1:5" ht="14.25" customHeight="1">
      <c r="A92" s="26" t="s">
        <v>167</v>
      </c>
      <c r="B92" s="20">
        <v>303163</v>
      </c>
      <c r="C92" s="20">
        <v>75368</v>
      </c>
      <c r="D92" s="20">
        <v>48380</v>
      </c>
      <c r="E92" s="20">
        <v>126327</v>
      </c>
    </row>
    <row r="93" spans="1:5" ht="14.25" customHeight="1">
      <c r="A93" s="26" t="s">
        <v>193</v>
      </c>
      <c r="B93" s="20">
        <v>39411</v>
      </c>
      <c r="C93" s="20">
        <v>20332</v>
      </c>
      <c r="D93" s="20">
        <v>3507</v>
      </c>
      <c r="E93" s="20">
        <v>24247</v>
      </c>
    </row>
    <row r="94" spans="1:5" ht="14.25" customHeight="1">
      <c r="A94" s="26"/>
      <c r="B94" s="20"/>
      <c r="C94" s="20"/>
      <c r="D94" s="20"/>
      <c r="E94" s="20"/>
    </row>
    <row r="95" spans="1:5" ht="14.25" customHeight="1">
      <c r="A95" s="17" t="s">
        <v>11</v>
      </c>
      <c r="B95" s="193">
        <f>MEDIAN(B4:B93)</f>
        <v>138982</v>
      </c>
      <c r="C95" s="193">
        <f t="shared" ref="C95:E95" si="0">MEDIAN(C4:C93)</f>
        <v>42968</v>
      </c>
      <c r="D95" s="193">
        <f t="shared" si="0"/>
        <v>14004.5</v>
      </c>
      <c r="E95" s="193">
        <f t="shared" si="0"/>
        <v>56889</v>
      </c>
    </row>
    <row r="96" spans="1:5" ht="14.25" customHeight="1">
      <c r="A96" s="17" t="s">
        <v>10</v>
      </c>
      <c r="B96" s="193">
        <f>AVERAGE(B4:B93)</f>
        <v>224455.58888888889</v>
      </c>
      <c r="C96" s="193">
        <f t="shared" ref="C96:E96" si="1">AVERAGE(C4:C93)</f>
        <v>64925.955555555556</v>
      </c>
      <c r="D96" s="193">
        <f t="shared" si="1"/>
        <v>28753.544444444444</v>
      </c>
      <c r="E96" s="193">
        <f t="shared" si="1"/>
        <v>107120.33333333333</v>
      </c>
    </row>
    <row r="97" spans="1:5" ht="14.25" customHeight="1">
      <c r="A97" s="17" t="s">
        <v>239</v>
      </c>
      <c r="B97" s="193">
        <f>SUM(B4:B93)</f>
        <v>20201003</v>
      </c>
      <c r="C97" s="193">
        <f t="shared" ref="C97:E97" si="2">SUM(C4:C93)</f>
        <v>5843336</v>
      </c>
      <c r="D97" s="193">
        <f t="shared" si="2"/>
        <v>2587819</v>
      </c>
      <c r="E97" s="193">
        <f t="shared" si="2"/>
        <v>9640830</v>
      </c>
    </row>
  </sheetData>
  <conditionalFormatting sqref="B4:E5 B7:E50 B6:C6 E6">
    <cfRule type="cellIs" dxfId="217" priority="6" operator="lessThan">
      <formula>0</formula>
    </cfRule>
    <cfRule type="cellIs" dxfId="216" priority="7" operator="equal">
      <formula>0</formula>
    </cfRule>
    <cfRule type="cellIs" dxfId="215" priority="8" operator="equal">
      <formula>0</formula>
    </cfRule>
  </conditionalFormatting>
  <conditionalFormatting sqref="D4:D5 D7:D10">
    <cfRule type="cellIs" dxfId="214" priority="5" operator="equal">
      <formula>0</formula>
    </cfRule>
  </conditionalFormatting>
  <conditionalFormatting sqref="D6">
    <cfRule type="cellIs" dxfId="213" priority="4" operator="equal">
      <formula>0</formula>
    </cfRule>
  </conditionalFormatting>
  <conditionalFormatting sqref="B4:E50">
    <cfRule type="cellIs" dxfId="212" priority="2" operator="lessThan">
      <formula>0</formula>
    </cfRule>
    <cfRule type="cellIs" dxfId="211" priority="3" operator="equal">
      <formula>0</formula>
    </cfRule>
  </conditionalFormatting>
  <conditionalFormatting sqref="B56:E56">
    <cfRule type="cellIs" dxfId="210" priority="1" operator="equal">
      <formula>0</formula>
    </cfRule>
  </conditionalFormatting>
  <hyperlinks>
    <hyperlink ref="B3" r:id="rId1" location="'18'!M1" display="Books" xr:uid="{CD5C7261-1233-4F85-AB7E-F7F6A125F876}"/>
    <hyperlink ref="C3" r:id="rId2" location="'21'!H1" display="Non-Books" xr:uid="{0179BD7C-7306-43D2-8C5C-4397FA41533F}"/>
  </hyperlinks>
  <pageMargins left="0.39370078740157483" right="0.39370078740157483" top="0.51181102362204722" bottom="0.43307086614173229" header="0.35433070866141736" footer="0.27559055118110237"/>
  <pageSetup paperSize="9" orientation="portrait" r:id="rId3"/>
  <headerFooter alignWithMargins="0">
    <oddFooter>&amp;L&amp;9Public Library Statistics 2021–22&amp;C&amp;9&amp;P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C288-9765-4E47-97AE-349DFC06162A}">
  <sheetPr codeName="Sheet16"/>
  <dimension ref="A1:N56"/>
  <sheetViews>
    <sheetView topLeftCell="A25" zoomScaleNormal="100" workbookViewId="0">
      <selection activeCell="D58" sqref="D58"/>
    </sheetView>
  </sheetViews>
  <sheetFormatPr defaultColWidth="8.85546875" defaultRowHeight="14.25" customHeight="1"/>
  <cols>
    <col min="1" max="1" width="20.7109375" customWidth="1"/>
    <col min="2" max="2" width="14.140625" customWidth="1"/>
    <col min="3" max="3" width="16.7109375" customWidth="1"/>
    <col min="4" max="4" width="15.42578125" customWidth="1"/>
    <col min="5" max="5" width="22.85546875" customWidth="1"/>
    <col min="6" max="6" width="18.28515625" style="26" customWidth="1"/>
    <col min="7" max="7" width="21.5703125" style="26" bestFit="1" customWidth="1"/>
    <col min="8" max="8" width="23.140625" style="26" bestFit="1" customWidth="1"/>
    <col min="9" max="9" width="31.28515625" style="26" bestFit="1" customWidth="1"/>
    <col min="10" max="10" width="16.28515625" bestFit="1" customWidth="1"/>
    <col min="11" max="11" width="26.140625" style="26" bestFit="1" customWidth="1"/>
    <col min="14" max="14" width="26.140625" style="26" bestFit="1" customWidth="1"/>
  </cols>
  <sheetData>
    <row r="1" spans="1:5" ht="15.75" customHeight="1">
      <c r="A1" s="1" t="s">
        <v>327</v>
      </c>
    </row>
    <row r="2" spans="1:5" ht="9.6" customHeight="1"/>
    <row r="3" spans="1:5" ht="48" customHeight="1">
      <c r="A3" s="189"/>
      <c r="B3" s="190" t="s">
        <v>328</v>
      </c>
      <c r="C3" s="190" t="s">
        <v>329</v>
      </c>
      <c r="D3" s="190" t="s">
        <v>330</v>
      </c>
      <c r="E3" s="190" t="s">
        <v>331</v>
      </c>
    </row>
    <row r="4" spans="1:5" ht="14.25" customHeight="1">
      <c r="A4" s="191" t="s">
        <v>321</v>
      </c>
      <c r="B4" s="192">
        <v>228149</v>
      </c>
      <c r="C4" s="192">
        <v>74758</v>
      </c>
      <c r="D4" s="192">
        <v>24145</v>
      </c>
      <c r="E4" s="192">
        <v>104413</v>
      </c>
    </row>
    <row r="5" spans="1:5" ht="14.25" customHeight="1">
      <c r="A5" s="191" t="s">
        <v>185</v>
      </c>
      <c r="B5" s="192">
        <v>137565</v>
      </c>
      <c r="C5" s="192">
        <v>62309</v>
      </c>
      <c r="D5" s="192">
        <v>10578</v>
      </c>
      <c r="E5" s="192">
        <v>46611</v>
      </c>
    </row>
    <row r="6" spans="1:5" ht="14.25" customHeight="1">
      <c r="A6" s="191" t="s">
        <v>29</v>
      </c>
      <c r="B6" s="192">
        <v>11084</v>
      </c>
      <c r="C6" s="191">
        <v>566</v>
      </c>
      <c r="D6" s="26">
        <v>0</v>
      </c>
      <c r="E6" s="192">
        <v>421</v>
      </c>
    </row>
    <row r="7" spans="1:5" ht="14.25" customHeight="1">
      <c r="A7" s="191" t="s">
        <v>30</v>
      </c>
      <c r="B7" s="192">
        <v>115396</v>
      </c>
      <c r="C7" s="192">
        <v>48296</v>
      </c>
      <c r="D7" s="192">
        <v>26237</v>
      </c>
      <c r="E7" s="192">
        <v>89598</v>
      </c>
    </row>
    <row r="8" spans="1:5" ht="14.25" customHeight="1">
      <c r="A8" s="191" t="s">
        <v>32</v>
      </c>
      <c r="B8" s="192">
        <v>221545</v>
      </c>
      <c r="C8" s="192">
        <v>45845</v>
      </c>
      <c r="D8" s="192">
        <v>16070</v>
      </c>
      <c r="E8" s="192">
        <v>90758</v>
      </c>
    </row>
    <row r="9" spans="1:5" ht="14.25" customHeight="1">
      <c r="A9" s="191" t="s">
        <v>33</v>
      </c>
      <c r="B9" s="192">
        <v>135909</v>
      </c>
      <c r="C9" s="192">
        <v>45484</v>
      </c>
      <c r="D9" s="192">
        <v>9202</v>
      </c>
      <c r="E9" s="192">
        <v>54672</v>
      </c>
    </row>
    <row r="10" spans="1:5" ht="14.25" customHeight="1">
      <c r="A10" s="191" t="s">
        <v>37</v>
      </c>
      <c r="B10" s="192">
        <v>21864</v>
      </c>
      <c r="C10" s="192">
        <v>5329</v>
      </c>
      <c r="D10" s="192">
        <v>678</v>
      </c>
      <c r="E10" s="192">
        <v>8748</v>
      </c>
    </row>
    <row r="11" spans="1:5" ht="14.25" customHeight="1">
      <c r="A11" s="191" t="s">
        <v>215</v>
      </c>
      <c r="B11" s="192">
        <v>22176</v>
      </c>
      <c r="C11" s="192">
        <v>13709</v>
      </c>
      <c r="D11" s="192">
        <v>2747</v>
      </c>
      <c r="E11" s="192">
        <v>16364</v>
      </c>
    </row>
    <row r="12" spans="1:5" ht="14.25" customHeight="1">
      <c r="A12" s="191" t="s">
        <v>38</v>
      </c>
      <c r="B12" s="192">
        <v>769829</v>
      </c>
      <c r="C12" s="192">
        <v>164905</v>
      </c>
      <c r="D12" s="192">
        <v>66598</v>
      </c>
      <c r="E12" s="192">
        <v>268161</v>
      </c>
    </row>
    <row r="13" spans="1:5" ht="14.25" customHeight="1">
      <c r="A13" s="191" t="s">
        <v>42</v>
      </c>
      <c r="B13" s="192">
        <v>235293</v>
      </c>
      <c r="C13" s="192">
        <v>93330</v>
      </c>
      <c r="D13" s="192">
        <v>25750</v>
      </c>
      <c r="E13" s="192">
        <v>117929</v>
      </c>
    </row>
    <row r="14" spans="1:5" ht="14.25" customHeight="1">
      <c r="A14" s="191" t="s">
        <v>44</v>
      </c>
      <c r="B14" s="192">
        <v>3287</v>
      </c>
      <c r="C14" s="192">
        <v>2436</v>
      </c>
      <c r="D14" s="191">
        <v>220</v>
      </c>
      <c r="E14" s="192">
        <v>2768</v>
      </c>
    </row>
    <row r="15" spans="1:5" ht="14.25" customHeight="1">
      <c r="A15" s="191" t="s">
        <v>47</v>
      </c>
      <c r="B15" s="192">
        <v>37661</v>
      </c>
      <c r="C15" s="192">
        <v>11564</v>
      </c>
      <c r="D15" s="192">
        <v>1054</v>
      </c>
      <c r="E15" s="192">
        <v>14529</v>
      </c>
    </row>
    <row r="16" spans="1:5" ht="14.25" customHeight="1">
      <c r="A16" s="191" t="s">
        <v>49</v>
      </c>
      <c r="B16" s="192">
        <v>98975</v>
      </c>
      <c r="C16" s="192">
        <v>17532</v>
      </c>
      <c r="D16" s="192">
        <v>13718</v>
      </c>
      <c r="E16" s="192">
        <v>49943</v>
      </c>
    </row>
    <row r="17" spans="1:5" ht="14.25" customHeight="1">
      <c r="A17" s="191" t="s">
        <v>52</v>
      </c>
      <c r="B17" s="192">
        <v>115779</v>
      </c>
      <c r="C17" s="192">
        <v>15462</v>
      </c>
      <c r="D17" s="192">
        <v>4549</v>
      </c>
      <c r="E17" s="192">
        <v>24089</v>
      </c>
    </row>
    <row r="18" spans="1:5" ht="14.25" customHeight="1">
      <c r="A18" s="191" t="s">
        <v>54</v>
      </c>
      <c r="B18" s="192">
        <v>140399</v>
      </c>
      <c r="C18" s="192">
        <v>32644</v>
      </c>
      <c r="D18" s="192">
        <v>25241</v>
      </c>
      <c r="E18" s="192">
        <v>55264</v>
      </c>
    </row>
    <row r="19" spans="1:5" ht="14.25" customHeight="1">
      <c r="A19" s="191" t="s">
        <v>56</v>
      </c>
      <c r="B19" s="192">
        <v>259320</v>
      </c>
      <c r="C19" s="192">
        <v>41719</v>
      </c>
      <c r="D19" s="192">
        <v>143756</v>
      </c>
      <c r="E19" s="192">
        <v>209696</v>
      </c>
    </row>
    <row r="20" spans="1:5" ht="14.25" customHeight="1">
      <c r="A20" s="191" t="s">
        <v>57</v>
      </c>
      <c r="B20" s="192">
        <v>364852</v>
      </c>
      <c r="C20" s="192">
        <v>109995</v>
      </c>
      <c r="D20" s="192">
        <v>37845</v>
      </c>
      <c r="E20" s="192">
        <v>185004</v>
      </c>
    </row>
    <row r="21" spans="1:5" ht="14.25" customHeight="1">
      <c r="A21" s="191" t="s">
        <v>59</v>
      </c>
      <c r="B21" s="192">
        <v>804792</v>
      </c>
      <c r="C21" s="192">
        <v>321627</v>
      </c>
      <c r="D21" s="192">
        <v>81835</v>
      </c>
      <c r="E21" s="192">
        <v>462971</v>
      </c>
    </row>
    <row r="22" spans="1:5" ht="14.25" customHeight="1">
      <c r="A22" s="191" t="s">
        <v>322</v>
      </c>
      <c r="B22" s="192">
        <v>234235</v>
      </c>
      <c r="C22" s="192">
        <v>76325</v>
      </c>
      <c r="D22" s="192">
        <v>11955</v>
      </c>
      <c r="E22" s="192">
        <v>119551</v>
      </c>
    </row>
    <row r="23" spans="1:5" ht="14.25" customHeight="1">
      <c r="A23" s="191" t="s">
        <v>222</v>
      </c>
      <c r="B23" s="192">
        <v>174822</v>
      </c>
      <c r="C23" s="192">
        <v>58832</v>
      </c>
      <c r="D23" s="192">
        <v>24550</v>
      </c>
      <c r="E23" s="192">
        <v>84431</v>
      </c>
    </row>
    <row r="24" spans="1:5" ht="14.25" customHeight="1">
      <c r="A24" s="191" t="s">
        <v>60</v>
      </c>
      <c r="B24" s="192">
        <v>95926</v>
      </c>
      <c r="C24" s="192">
        <v>52870</v>
      </c>
      <c r="D24" s="192">
        <v>8425</v>
      </c>
      <c r="E24" s="192">
        <v>65157</v>
      </c>
    </row>
    <row r="25" spans="1:5" ht="14.25" customHeight="1">
      <c r="A25" s="191" t="s">
        <v>323</v>
      </c>
      <c r="B25" s="192">
        <v>260194</v>
      </c>
      <c r="C25" s="192">
        <v>84735</v>
      </c>
      <c r="D25" s="192">
        <v>22242</v>
      </c>
      <c r="E25" s="192">
        <v>127238</v>
      </c>
    </row>
    <row r="26" spans="1:5" ht="14.25" customHeight="1">
      <c r="A26" s="191" t="s">
        <v>63</v>
      </c>
      <c r="B26" s="192">
        <v>8876</v>
      </c>
      <c r="C26" s="192">
        <v>5699</v>
      </c>
      <c r="D26" s="192">
        <v>501</v>
      </c>
      <c r="E26" s="192">
        <v>3487</v>
      </c>
    </row>
    <row r="27" spans="1:5" ht="14.25" customHeight="1">
      <c r="A27" s="191" t="s">
        <v>65</v>
      </c>
      <c r="B27" s="192">
        <v>177242</v>
      </c>
      <c r="C27" s="192">
        <v>54228</v>
      </c>
      <c r="D27" s="192">
        <v>28487</v>
      </c>
      <c r="E27" s="192">
        <v>78466</v>
      </c>
    </row>
    <row r="28" spans="1:5" ht="14.25" customHeight="1">
      <c r="A28" s="191" t="s">
        <v>70</v>
      </c>
      <c r="B28" s="192">
        <v>228310</v>
      </c>
      <c r="C28" s="192">
        <v>39589</v>
      </c>
      <c r="D28" s="192">
        <v>14626</v>
      </c>
      <c r="E28" s="192">
        <v>78754</v>
      </c>
    </row>
    <row r="29" spans="1:5" ht="14.25" customHeight="1">
      <c r="A29" s="191" t="s">
        <v>74</v>
      </c>
      <c r="B29" s="192">
        <v>21057</v>
      </c>
      <c r="C29" s="192">
        <v>8885</v>
      </c>
      <c r="D29" s="192">
        <v>1210</v>
      </c>
      <c r="E29" s="192">
        <v>9701</v>
      </c>
    </row>
    <row r="30" spans="1:5" ht="14.25" customHeight="1">
      <c r="A30" s="191" t="s">
        <v>75</v>
      </c>
      <c r="B30" s="192">
        <v>112694</v>
      </c>
      <c r="C30" s="192">
        <v>43640</v>
      </c>
      <c r="D30" s="192">
        <v>14701</v>
      </c>
      <c r="E30" s="192">
        <v>64170</v>
      </c>
    </row>
    <row r="31" spans="1:5" ht="14.25" customHeight="1">
      <c r="A31" s="191" t="s">
        <v>76</v>
      </c>
      <c r="B31" s="192">
        <v>143687</v>
      </c>
      <c r="C31" s="192">
        <v>51550</v>
      </c>
      <c r="D31" s="192">
        <v>29557</v>
      </c>
      <c r="E31" s="192">
        <v>115866</v>
      </c>
    </row>
    <row r="32" spans="1:5" ht="14.25" customHeight="1">
      <c r="A32" s="191" t="s">
        <v>79</v>
      </c>
      <c r="B32" s="192">
        <v>308684</v>
      </c>
      <c r="C32" s="192">
        <v>67370</v>
      </c>
      <c r="D32" s="192">
        <v>46913</v>
      </c>
      <c r="E32" s="192">
        <v>148496</v>
      </c>
    </row>
    <row r="33" spans="1:5" ht="14.25" customHeight="1">
      <c r="A33" s="191" t="s">
        <v>187</v>
      </c>
      <c r="B33" s="192">
        <v>33492</v>
      </c>
      <c r="C33" s="192">
        <v>15636</v>
      </c>
      <c r="D33" s="192">
        <v>4379</v>
      </c>
      <c r="E33" s="192">
        <v>18254</v>
      </c>
    </row>
    <row r="34" spans="1:5" ht="14.25" customHeight="1">
      <c r="A34" s="191" t="s">
        <v>82</v>
      </c>
      <c r="B34" s="192">
        <v>83196</v>
      </c>
      <c r="C34" s="192">
        <v>42029</v>
      </c>
      <c r="D34" s="192">
        <v>7966</v>
      </c>
      <c r="E34" s="192">
        <v>47488</v>
      </c>
    </row>
    <row r="35" spans="1:5" ht="14.25" customHeight="1">
      <c r="A35" s="191" t="s">
        <v>226</v>
      </c>
      <c r="B35" s="192">
        <v>8751</v>
      </c>
      <c r="C35" s="192">
        <v>2468</v>
      </c>
      <c r="D35" s="192">
        <v>712</v>
      </c>
      <c r="E35" s="192">
        <v>3479</v>
      </c>
    </row>
    <row r="36" spans="1:5" ht="14.25" customHeight="1">
      <c r="A36" s="191" t="s">
        <v>85</v>
      </c>
      <c r="B36" s="192">
        <v>21405</v>
      </c>
      <c r="C36" s="192">
        <v>3759</v>
      </c>
      <c r="D36" s="192">
        <v>519</v>
      </c>
      <c r="E36" s="192">
        <v>13210</v>
      </c>
    </row>
    <row r="37" spans="1:5" ht="14.25" customHeight="1">
      <c r="A37" s="191" t="s">
        <v>88</v>
      </c>
      <c r="B37" s="192">
        <v>104953</v>
      </c>
      <c r="C37" s="192">
        <v>31556</v>
      </c>
      <c r="D37" s="192">
        <v>9512</v>
      </c>
      <c r="E37" s="192">
        <v>45060</v>
      </c>
    </row>
    <row r="38" spans="1:5" ht="14.25" customHeight="1">
      <c r="A38" s="191" t="s">
        <v>227</v>
      </c>
      <c r="B38" s="192">
        <v>818155</v>
      </c>
      <c r="C38" s="192">
        <v>94546</v>
      </c>
      <c r="D38" s="192">
        <v>61685</v>
      </c>
      <c r="E38" s="192">
        <v>250241</v>
      </c>
    </row>
    <row r="39" spans="1:5" ht="14.25" customHeight="1">
      <c r="A39" s="191" t="s">
        <v>91</v>
      </c>
      <c r="B39" s="192">
        <v>29411</v>
      </c>
      <c r="C39" s="192">
        <v>9522</v>
      </c>
      <c r="D39" s="192">
        <v>3033</v>
      </c>
      <c r="E39" s="192">
        <v>18263</v>
      </c>
    </row>
    <row r="40" spans="1:5" ht="14.25" customHeight="1">
      <c r="A40" s="191" t="s">
        <v>92</v>
      </c>
      <c r="B40" s="192">
        <v>509367</v>
      </c>
      <c r="C40" s="192">
        <v>180852</v>
      </c>
      <c r="D40" s="192">
        <v>84293</v>
      </c>
      <c r="E40" s="192">
        <v>459815</v>
      </c>
    </row>
    <row r="41" spans="1:5" ht="14.25" customHeight="1">
      <c r="A41" s="191" t="s">
        <v>189</v>
      </c>
      <c r="B41" s="192">
        <v>501211</v>
      </c>
      <c r="C41" s="192">
        <v>132574</v>
      </c>
      <c r="D41" s="192">
        <v>71225</v>
      </c>
      <c r="E41" s="192">
        <v>204637</v>
      </c>
    </row>
    <row r="42" spans="1:5" ht="14.25" customHeight="1">
      <c r="A42" s="191" t="s">
        <v>96</v>
      </c>
      <c r="B42" s="192">
        <v>78927</v>
      </c>
      <c r="C42" s="192">
        <v>32112</v>
      </c>
      <c r="D42" s="192">
        <v>7687</v>
      </c>
      <c r="E42" s="192">
        <v>29647</v>
      </c>
    </row>
    <row r="43" spans="1:5" ht="14.25" customHeight="1">
      <c r="A43" s="191" t="s">
        <v>98</v>
      </c>
      <c r="B43" s="192">
        <v>114116</v>
      </c>
      <c r="C43" s="192">
        <v>29750</v>
      </c>
      <c r="D43" s="192">
        <v>8652</v>
      </c>
      <c r="E43" s="192">
        <v>51604</v>
      </c>
    </row>
    <row r="44" spans="1:5" ht="14.25" customHeight="1">
      <c r="A44" s="191" t="s">
        <v>99</v>
      </c>
      <c r="B44" s="192">
        <v>95768</v>
      </c>
      <c r="C44" s="192">
        <v>24627</v>
      </c>
      <c r="D44" s="192">
        <v>6923</v>
      </c>
      <c r="E44" s="192">
        <v>34510</v>
      </c>
    </row>
    <row r="45" spans="1:5" ht="14.25" customHeight="1">
      <c r="A45" s="191" t="s">
        <v>228</v>
      </c>
      <c r="B45" s="192">
        <v>393506</v>
      </c>
      <c r="C45" s="192">
        <v>104913</v>
      </c>
      <c r="D45" s="192">
        <v>56401</v>
      </c>
      <c r="E45" s="192">
        <v>184436</v>
      </c>
    </row>
    <row r="46" spans="1:5" ht="14.25" customHeight="1">
      <c r="A46" s="191" t="s">
        <v>102</v>
      </c>
      <c r="B46" s="192">
        <v>10642</v>
      </c>
      <c r="C46" s="192">
        <v>3375</v>
      </c>
      <c r="D46" s="191">
        <v>446</v>
      </c>
      <c r="E46" s="192">
        <v>4278</v>
      </c>
    </row>
    <row r="47" spans="1:5" ht="14.25" customHeight="1">
      <c r="A47" s="191" t="s">
        <v>104</v>
      </c>
      <c r="B47" s="192">
        <v>593795</v>
      </c>
      <c r="C47" s="192">
        <v>226440</v>
      </c>
      <c r="D47" s="192">
        <v>82689</v>
      </c>
      <c r="E47" s="192">
        <v>367399</v>
      </c>
    </row>
    <row r="48" spans="1:5" ht="14.25" customHeight="1">
      <c r="A48" s="191" t="s">
        <v>105</v>
      </c>
      <c r="B48" s="192">
        <v>332068</v>
      </c>
      <c r="C48" s="192">
        <v>74905</v>
      </c>
      <c r="D48" s="192">
        <v>21838</v>
      </c>
      <c r="E48" s="192">
        <v>85110</v>
      </c>
    </row>
    <row r="49" spans="1:5" ht="14.25" customHeight="1">
      <c r="A49" s="191" t="s">
        <v>106</v>
      </c>
      <c r="B49" s="192">
        <v>30121</v>
      </c>
      <c r="C49" s="192">
        <v>5250</v>
      </c>
      <c r="D49" s="192">
        <v>1692</v>
      </c>
      <c r="E49" s="192">
        <v>12135</v>
      </c>
    </row>
    <row r="50" spans="1:5" ht="14.25" customHeight="1">
      <c r="A50" s="191" t="s">
        <v>108</v>
      </c>
      <c r="B50" s="192">
        <v>25376</v>
      </c>
      <c r="C50" s="192">
        <v>14411</v>
      </c>
      <c r="D50" s="192">
        <v>1666</v>
      </c>
      <c r="E50" s="192">
        <v>12042</v>
      </c>
    </row>
    <row r="51" spans="1:5" ht="14.25" customHeight="1">
      <c r="B51" s="48"/>
      <c r="C51" s="48"/>
      <c r="D51" s="93"/>
      <c r="E51" s="48"/>
    </row>
    <row r="52" spans="1:5" ht="14.25" customHeight="1">
      <c r="A52" s="26"/>
      <c r="B52" s="48"/>
      <c r="C52" s="48"/>
      <c r="D52" s="93"/>
      <c r="E52" s="48"/>
    </row>
    <row r="53" spans="1:5" ht="14.25" customHeight="1">
      <c r="A53" s="26"/>
      <c r="B53" s="48"/>
      <c r="C53" s="48"/>
      <c r="D53" s="48"/>
      <c r="E53" s="48"/>
    </row>
    <row r="54" spans="1:5" s="97" customFormat="1" ht="14.25" customHeight="1">
      <c r="A54" s="26"/>
      <c r="B54" s="48"/>
      <c r="C54" s="48"/>
      <c r="D54" s="48"/>
      <c r="E54" s="48"/>
    </row>
    <row r="55" spans="1:5" ht="14.25" customHeight="1">
      <c r="A55" s="26"/>
      <c r="B55" s="48"/>
      <c r="C55" s="48"/>
      <c r="D55" s="48"/>
      <c r="E55" s="48"/>
    </row>
    <row r="56" spans="1:5" ht="14.25" customHeight="1">
      <c r="A56" s="26"/>
      <c r="B56" s="418"/>
      <c r="C56" s="418"/>
      <c r="D56" s="418"/>
      <c r="E56" s="418"/>
    </row>
  </sheetData>
  <mergeCells count="1">
    <mergeCell ref="B56:E56"/>
  </mergeCells>
  <conditionalFormatting sqref="B4:E5 B7:E50 B6:C6 E6">
    <cfRule type="cellIs" dxfId="209" priority="5" operator="lessThan">
      <formula>0</formula>
    </cfRule>
    <cfRule type="cellIs" dxfId="208" priority="6" operator="equal">
      <formula>0</formula>
    </cfRule>
    <cfRule type="cellIs" dxfId="207" priority="7" operator="equal">
      <formula>0</formula>
    </cfRule>
  </conditionalFormatting>
  <conditionalFormatting sqref="D4:D5 D7:D10">
    <cfRule type="cellIs" dxfId="206" priority="4" operator="equal">
      <formula>0</formula>
    </cfRule>
  </conditionalFormatting>
  <conditionalFormatting sqref="D6">
    <cfRule type="cellIs" dxfId="205" priority="3" operator="equal">
      <formula>0</formula>
    </cfRule>
  </conditionalFormatting>
  <conditionalFormatting sqref="B4:E50">
    <cfRule type="cellIs" dxfId="204" priority="1" operator="lessThan">
      <formula>0</formula>
    </cfRule>
    <cfRule type="cellIs" dxfId="203" priority="2" operator="equal">
      <formula>0</formula>
    </cfRule>
  </conditionalFormatting>
  <hyperlinks>
    <hyperlink ref="B3" r:id="rId1" location="'18'!M1" display="Books" xr:uid="{F3FF1312-8178-4139-B6E2-724690BC5792}"/>
    <hyperlink ref="C3" r:id="rId2" location="'21'!H1" display="Non-Books" xr:uid="{D203C44F-6CF8-4FCE-9B92-B4668463C5CE}"/>
  </hyperlinks>
  <pageMargins left="0.39370078740157483" right="0.39370078740157483" top="0.51181102362204722" bottom="0.43307086614173229" header="0.35433070866141736" footer="0.27559055118110237"/>
  <pageSetup paperSize="9" orientation="portrait" r:id="rId3"/>
  <headerFooter alignWithMargins="0">
    <oddFooter>&amp;L&amp;9Public Library Statistics 2021–22&amp;C&amp;9&amp;P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1161-BE74-4D07-AF59-4ED34F5BE12A}">
  <sheetPr codeName="Sheet17"/>
  <dimension ref="A1:E50"/>
  <sheetViews>
    <sheetView zoomScaleNormal="100" workbookViewId="0">
      <pane ySplit="3" topLeftCell="A43" activePane="bottomLeft" state="frozen"/>
      <selection pane="bottomLeft" activeCell="B9" sqref="B9:E9"/>
      <selection activeCell="D58" sqref="D58"/>
    </sheetView>
  </sheetViews>
  <sheetFormatPr defaultColWidth="8.85546875" defaultRowHeight="14.25" customHeight="1"/>
  <cols>
    <col min="1" max="1" width="20.7109375" customWidth="1"/>
    <col min="2" max="2" width="15.28515625" customWidth="1"/>
    <col min="3" max="3" width="15.85546875" customWidth="1"/>
    <col min="4" max="4" width="14.7109375" customWidth="1"/>
    <col min="5" max="5" width="20.28515625" customWidth="1"/>
    <col min="6" max="6" width="13.140625" customWidth="1"/>
    <col min="9" max="9" width="9.85546875" bestFit="1" customWidth="1"/>
    <col min="14" max="14" width="26.42578125" customWidth="1"/>
    <col min="15" max="15" width="26.28515625" customWidth="1"/>
  </cols>
  <sheetData>
    <row r="1" spans="1:5" ht="18" customHeight="1">
      <c r="A1" s="1" t="s">
        <v>327</v>
      </c>
    </row>
    <row r="2" spans="1:5" ht="11.1" customHeight="1"/>
    <row r="3" spans="1:5" ht="49.5" customHeight="1">
      <c r="A3" s="189"/>
      <c r="B3" s="190" t="s">
        <v>328</v>
      </c>
      <c r="C3" s="190" t="s">
        <v>329</v>
      </c>
      <c r="D3" s="190" t="s">
        <v>330</v>
      </c>
      <c r="E3" s="190" t="s">
        <v>331</v>
      </c>
    </row>
    <row r="4" spans="1:5" ht="14.25" customHeight="1">
      <c r="A4" s="191" t="s">
        <v>109</v>
      </c>
      <c r="B4" s="192">
        <v>438387</v>
      </c>
      <c r="C4" s="192">
        <v>70727</v>
      </c>
      <c r="D4" s="192">
        <v>29802</v>
      </c>
      <c r="E4" s="192">
        <v>114645</v>
      </c>
    </row>
    <row r="5" spans="1:5" s="26" customFormat="1" ht="14.25" customHeight="1">
      <c r="A5" s="191" t="s">
        <v>229</v>
      </c>
      <c r="B5" s="192">
        <v>143731</v>
      </c>
      <c r="C5" s="192">
        <v>45848</v>
      </c>
      <c r="D5" s="192">
        <v>14291</v>
      </c>
      <c r="E5" s="192">
        <v>57572</v>
      </c>
    </row>
    <row r="6" spans="1:5" ht="14.25" customHeight="1">
      <c r="A6" s="191" t="s">
        <v>112</v>
      </c>
      <c r="B6" s="192">
        <v>205601</v>
      </c>
      <c r="C6" s="192">
        <v>73744</v>
      </c>
      <c r="D6" s="192">
        <v>25634</v>
      </c>
      <c r="E6" s="192">
        <v>77001</v>
      </c>
    </row>
    <row r="7" spans="1:5" ht="14.25" customHeight="1">
      <c r="A7" s="191" t="s">
        <v>113</v>
      </c>
      <c r="B7" s="192">
        <v>486113</v>
      </c>
      <c r="C7" s="192">
        <v>160373</v>
      </c>
      <c r="D7" s="192">
        <v>56762</v>
      </c>
      <c r="E7" s="192">
        <v>155089</v>
      </c>
    </row>
    <row r="8" spans="1:5" ht="14.25" customHeight="1">
      <c r="A8" s="191" t="s">
        <v>114</v>
      </c>
      <c r="B8" s="192">
        <v>54199</v>
      </c>
      <c r="C8" s="192">
        <v>16460</v>
      </c>
      <c r="D8" s="192">
        <v>7434</v>
      </c>
      <c r="E8" s="192">
        <v>31272</v>
      </c>
    </row>
    <row r="9" spans="1:5" ht="14.25" customHeight="1">
      <c r="A9" s="191" t="s">
        <v>116</v>
      </c>
      <c r="B9" s="192">
        <v>152695</v>
      </c>
      <c r="C9" s="192">
        <v>31691</v>
      </c>
      <c r="D9" s="192">
        <v>13176</v>
      </c>
      <c r="E9" s="192">
        <v>56206</v>
      </c>
    </row>
    <row r="10" spans="1:5" ht="14.25" customHeight="1">
      <c r="A10" s="191" t="s">
        <v>190</v>
      </c>
      <c r="B10" s="192">
        <v>17607</v>
      </c>
      <c r="C10" s="192">
        <v>11441</v>
      </c>
      <c r="D10" s="192">
        <v>1708</v>
      </c>
      <c r="E10" s="192">
        <v>18907</v>
      </c>
    </row>
    <row r="11" spans="1:5" ht="14.25" customHeight="1">
      <c r="A11" s="191" t="s">
        <v>119</v>
      </c>
      <c r="B11" s="192">
        <v>26390</v>
      </c>
      <c r="C11" s="192">
        <v>12921</v>
      </c>
      <c r="D11" s="191">
        <v>934</v>
      </c>
      <c r="E11" s="192">
        <v>10554</v>
      </c>
    </row>
    <row r="12" spans="1:5" ht="14.25" customHeight="1">
      <c r="A12" s="191" t="s">
        <v>332</v>
      </c>
      <c r="B12" s="192">
        <v>55271</v>
      </c>
      <c r="C12" s="192">
        <v>11025</v>
      </c>
      <c r="D12" s="192">
        <v>2327</v>
      </c>
      <c r="E12" s="192">
        <v>9831</v>
      </c>
    </row>
    <row r="13" spans="1:5" ht="14.25" customHeight="1">
      <c r="A13" s="191" t="s">
        <v>124</v>
      </c>
      <c r="B13" s="192">
        <v>717495</v>
      </c>
      <c r="C13" s="192">
        <v>278838</v>
      </c>
      <c r="D13" s="192">
        <v>155666</v>
      </c>
      <c r="E13" s="192">
        <v>401327</v>
      </c>
    </row>
    <row r="14" spans="1:5" ht="14.25" customHeight="1">
      <c r="A14" s="191" t="s">
        <v>125</v>
      </c>
      <c r="B14" s="192">
        <v>273222</v>
      </c>
      <c r="C14" s="192">
        <v>76976</v>
      </c>
      <c r="D14" s="192">
        <v>36667</v>
      </c>
      <c r="E14" s="192">
        <v>92093</v>
      </c>
    </row>
    <row r="15" spans="1:5" ht="14.25" customHeight="1">
      <c r="A15" s="191" t="s">
        <v>230</v>
      </c>
      <c r="B15" s="192">
        <v>35719</v>
      </c>
      <c r="C15" s="192">
        <v>11399</v>
      </c>
      <c r="D15" s="192">
        <v>2674</v>
      </c>
      <c r="E15" s="192">
        <v>17244</v>
      </c>
    </row>
    <row r="16" spans="1:5" ht="14.25" customHeight="1">
      <c r="A16" s="191" t="s">
        <v>126</v>
      </c>
      <c r="B16" s="192">
        <v>809785</v>
      </c>
      <c r="C16" s="192">
        <v>194354</v>
      </c>
      <c r="D16" s="192">
        <v>88676</v>
      </c>
      <c r="E16" s="192">
        <v>422443</v>
      </c>
    </row>
    <row r="17" spans="1:5" ht="14.25" customHeight="1">
      <c r="A17" s="191" t="s">
        <v>191</v>
      </c>
      <c r="B17" s="192">
        <v>6100</v>
      </c>
      <c r="C17" s="192">
        <v>1754</v>
      </c>
      <c r="D17" s="191">
        <v>360</v>
      </c>
      <c r="E17" s="192">
        <v>1868</v>
      </c>
    </row>
    <row r="18" spans="1:5" ht="14.25" customHeight="1">
      <c r="A18" s="191" t="s">
        <v>129</v>
      </c>
      <c r="B18" s="192">
        <v>28734</v>
      </c>
      <c r="C18" s="192">
        <v>8591</v>
      </c>
      <c r="D18" s="192">
        <v>1772</v>
      </c>
      <c r="E18" s="192">
        <v>11903</v>
      </c>
    </row>
    <row r="19" spans="1:5" ht="14.25" customHeight="1">
      <c r="A19" s="191" t="s">
        <v>130</v>
      </c>
      <c r="B19" s="192">
        <v>726066</v>
      </c>
      <c r="C19" s="192">
        <v>98191</v>
      </c>
      <c r="D19" s="192">
        <v>54184</v>
      </c>
      <c r="E19" s="192">
        <v>229847</v>
      </c>
    </row>
    <row r="20" spans="1:5" ht="14.25" customHeight="1">
      <c r="A20" s="191" t="s">
        <v>131</v>
      </c>
      <c r="B20" s="192">
        <v>213470</v>
      </c>
      <c r="C20" s="192">
        <v>48605</v>
      </c>
      <c r="D20" s="192">
        <v>19334</v>
      </c>
      <c r="E20" s="192">
        <v>107626</v>
      </c>
    </row>
    <row r="21" spans="1:5" ht="14.25" customHeight="1">
      <c r="A21" s="191" t="s">
        <v>132</v>
      </c>
      <c r="B21" s="192">
        <v>460627</v>
      </c>
      <c r="C21" s="192">
        <v>122141</v>
      </c>
      <c r="D21" s="192">
        <v>43144</v>
      </c>
      <c r="E21" s="192">
        <v>156776</v>
      </c>
    </row>
    <row r="22" spans="1:5" ht="14.25" customHeight="1">
      <c r="A22" s="191" t="s">
        <v>134</v>
      </c>
      <c r="B22" s="192">
        <v>121767</v>
      </c>
      <c r="C22" s="192">
        <v>43200</v>
      </c>
      <c r="D22" s="192">
        <v>9154</v>
      </c>
      <c r="E22" s="192">
        <v>50406</v>
      </c>
    </row>
    <row r="23" spans="1:5" ht="14.25" customHeight="1">
      <c r="A23" s="191" t="s">
        <v>135</v>
      </c>
      <c r="B23" s="192">
        <v>374225</v>
      </c>
      <c r="C23" s="192">
        <v>111585</v>
      </c>
      <c r="D23" s="192">
        <v>43846</v>
      </c>
      <c r="E23" s="192">
        <v>203483</v>
      </c>
    </row>
    <row r="24" spans="1:5" ht="14.25" customHeight="1">
      <c r="A24" s="191" t="s">
        <v>232</v>
      </c>
      <c r="B24" s="192">
        <v>917323</v>
      </c>
      <c r="C24" s="192">
        <v>295271</v>
      </c>
      <c r="D24" s="192">
        <v>71720</v>
      </c>
      <c r="E24" s="192">
        <v>323627</v>
      </c>
    </row>
    <row r="25" spans="1:5" ht="14.25" customHeight="1">
      <c r="A25" s="191" t="s">
        <v>233</v>
      </c>
      <c r="B25" s="192">
        <v>89292</v>
      </c>
      <c r="C25" s="192">
        <v>25370</v>
      </c>
      <c r="D25" s="192">
        <v>8542</v>
      </c>
      <c r="E25" s="192">
        <v>31424</v>
      </c>
    </row>
    <row r="26" spans="1:5" ht="14.25" customHeight="1">
      <c r="A26" s="191" t="s">
        <v>325</v>
      </c>
      <c r="B26" s="192">
        <v>344776</v>
      </c>
      <c r="C26" s="192">
        <v>130047</v>
      </c>
      <c r="D26" s="192">
        <v>27110</v>
      </c>
      <c r="E26" s="192">
        <v>133093</v>
      </c>
    </row>
    <row r="27" spans="1:5" ht="14.25" customHeight="1">
      <c r="A27" s="191" t="s">
        <v>137</v>
      </c>
      <c r="B27" s="192">
        <v>484857</v>
      </c>
      <c r="C27" s="192">
        <v>87398</v>
      </c>
      <c r="D27" s="192">
        <v>44551</v>
      </c>
      <c r="E27" s="192">
        <v>221580</v>
      </c>
    </row>
    <row r="28" spans="1:5" ht="14.25" customHeight="1">
      <c r="A28" s="191" t="s">
        <v>138</v>
      </c>
      <c r="B28" s="192">
        <v>230578</v>
      </c>
      <c r="C28" s="192">
        <v>76022</v>
      </c>
      <c r="D28" s="192">
        <v>51902</v>
      </c>
      <c r="E28" s="192">
        <v>95236</v>
      </c>
    </row>
    <row r="29" spans="1:5" ht="14.25" customHeight="1">
      <c r="A29" s="191" t="s">
        <v>139</v>
      </c>
      <c r="B29" s="192">
        <v>273202</v>
      </c>
      <c r="C29" s="192">
        <v>103570</v>
      </c>
      <c r="D29" s="192">
        <v>26844</v>
      </c>
      <c r="E29" s="192">
        <v>140970</v>
      </c>
    </row>
    <row r="30" spans="1:5" ht="14.25" customHeight="1">
      <c r="A30" s="191" t="s">
        <v>140</v>
      </c>
      <c r="B30" s="192">
        <v>63702</v>
      </c>
      <c r="C30" s="192">
        <v>24879</v>
      </c>
      <c r="D30" s="192">
        <v>7234</v>
      </c>
      <c r="E30" s="192">
        <v>29186</v>
      </c>
    </row>
    <row r="31" spans="1:5" ht="14.25" customHeight="1">
      <c r="A31" s="191" t="s">
        <v>142</v>
      </c>
      <c r="B31" s="192">
        <v>43220</v>
      </c>
      <c r="C31" s="192">
        <v>19338</v>
      </c>
      <c r="D31" s="192">
        <v>5084</v>
      </c>
      <c r="E31" s="192">
        <v>20262</v>
      </c>
    </row>
    <row r="32" spans="1:5" ht="14.25" customHeight="1">
      <c r="A32" s="191" t="s">
        <v>144</v>
      </c>
      <c r="B32" s="192">
        <v>96458</v>
      </c>
      <c r="C32" s="192">
        <v>11999</v>
      </c>
      <c r="D32" s="192">
        <v>8390</v>
      </c>
      <c r="E32" s="192">
        <v>23715</v>
      </c>
    </row>
    <row r="33" spans="1:5" ht="14.25" customHeight="1">
      <c r="A33" s="191" t="s">
        <v>145</v>
      </c>
      <c r="B33" s="192">
        <v>626645</v>
      </c>
      <c r="C33" s="192">
        <v>169238</v>
      </c>
      <c r="D33" s="192">
        <v>62082</v>
      </c>
      <c r="E33" s="192">
        <v>319218</v>
      </c>
    </row>
    <row r="34" spans="1:5" ht="14.25" customHeight="1">
      <c r="A34" s="191" t="s">
        <v>326</v>
      </c>
      <c r="B34" s="192">
        <v>533240</v>
      </c>
      <c r="C34" s="192">
        <v>212081</v>
      </c>
      <c r="D34" s="192">
        <v>238087</v>
      </c>
      <c r="E34" s="192">
        <v>459226</v>
      </c>
    </row>
    <row r="35" spans="1:5" ht="14.25" customHeight="1">
      <c r="A35" s="191" t="s">
        <v>150</v>
      </c>
      <c r="B35" s="192">
        <v>13812</v>
      </c>
      <c r="C35" s="192">
        <v>4949</v>
      </c>
      <c r="D35" s="191">
        <v>867</v>
      </c>
      <c r="E35" s="192">
        <v>7262</v>
      </c>
    </row>
    <row r="36" spans="1:5" ht="14.25" customHeight="1">
      <c r="A36" s="191" t="s">
        <v>236</v>
      </c>
      <c r="B36" s="192">
        <v>22674</v>
      </c>
      <c r="C36" s="192">
        <v>5378</v>
      </c>
      <c r="D36" s="191">
        <v>389</v>
      </c>
      <c r="E36" s="192">
        <v>8798</v>
      </c>
    </row>
    <row r="37" spans="1:5" ht="14.25" customHeight="1">
      <c r="A37" s="191" t="s">
        <v>153</v>
      </c>
      <c r="B37" s="192">
        <v>17375</v>
      </c>
      <c r="C37" s="192">
        <v>7359</v>
      </c>
      <c r="D37" s="192">
        <v>1773</v>
      </c>
      <c r="E37" s="192">
        <v>8607</v>
      </c>
    </row>
    <row r="38" spans="1:5" ht="14.25" customHeight="1">
      <c r="A38" s="191" t="s">
        <v>160</v>
      </c>
      <c r="B38" s="192">
        <v>190055</v>
      </c>
      <c r="C38" s="192">
        <v>36494</v>
      </c>
      <c r="D38" s="192">
        <v>18526</v>
      </c>
      <c r="E38" s="192">
        <v>91666</v>
      </c>
    </row>
    <row r="39" spans="1:5" ht="14.25" customHeight="1">
      <c r="A39" s="191" t="s">
        <v>162</v>
      </c>
      <c r="B39" s="192">
        <v>10747</v>
      </c>
      <c r="C39" s="192">
        <v>3313</v>
      </c>
      <c r="D39" s="192">
        <v>1126</v>
      </c>
      <c r="E39" s="192">
        <v>5639</v>
      </c>
    </row>
    <row r="40" spans="1:5" ht="14.25" customHeight="1">
      <c r="A40" s="191" t="s">
        <v>237</v>
      </c>
      <c r="B40" s="192">
        <v>162491</v>
      </c>
      <c r="C40" s="192">
        <v>42736</v>
      </c>
      <c r="D40" s="192">
        <v>9891</v>
      </c>
      <c r="E40" s="192">
        <v>49806</v>
      </c>
    </row>
    <row r="41" spans="1:5" ht="14.25" customHeight="1">
      <c r="A41" s="191" t="s">
        <v>163</v>
      </c>
      <c r="B41" s="192">
        <v>363905</v>
      </c>
      <c r="C41" s="192">
        <v>72546</v>
      </c>
      <c r="D41" s="192">
        <v>61614</v>
      </c>
      <c r="E41" s="192">
        <v>236189</v>
      </c>
    </row>
    <row r="42" spans="1:5" ht="14.25" customHeight="1">
      <c r="A42" s="191" t="s">
        <v>164</v>
      </c>
      <c r="B42" s="192">
        <v>112945</v>
      </c>
      <c r="C42" s="192">
        <v>36032</v>
      </c>
      <c r="D42" s="192">
        <v>15738</v>
      </c>
      <c r="E42" s="192">
        <v>55184</v>
      </c>
    </row>
    <row r="43" spans="1:5" ht="14.25" customHeight="1">
      <c r="A43" s="191" t="s">
        <v>192</v>
      </c>
      <c r="B43" s="192">
        <v>35002</v>
      </c>
      <c r="C43" s="192">
        <v>15494</v>
      </c>
      <c r="D43" s="192">
        <v>4855</v>
      </c>
      <c r="E43" s="192">
        <v>25779</v>
      </c>
    </row>
    <row r="44" spans="1:5" ht="14.25" customHeight="1">
      <c r="A44" s="191" t="s">
        <v>166</v>
      </c>
      <c r="B44" s="192">
        <v>605064</v>
      </c>
      <c r="C44" s="192">
        <v>258300</v>
      </c>
      <c r="D44" s="192">
        <v>137354</v>
      </c>
      <c r="E44" s="192">
        <v>438832</v>
      </c>
    </row>
    <row r="45" spans="1:5" ht="14.25" customHeight="1">
      <c r="A45" s="191" t="s">
        <v>167</v>
      </c>
      <c r="B45" s="192">
        <v>303163</v>
      </c>
      <c r="C45" s="192">
        <v>75368</v>
      </c>
      <c r="D45" s="192">
        <v>48380</v>
      </c>
      <c r="E45" s="192">
        <v>126327</v>
      </c>
    </row>
    <row r="46" spans="1:5" ht="14.25" customHeight="1">
      <c r="A46" s="191" t="s">
        <v>193</v>
      </c>
      <c r="B46" s="192">
        <v>39411</v>
      </c>
      <c r="C46" s="192">
        <v>20332</v>
      </c>
      <c r="D46" s="192">
        <v>3507</v>
      </c>
      <c r="E46" s="192">
        <v>24247</v>
      </c>
    </row>
    <row r="47" spans="1:5" ht="14.25" customHeight="1">
      <c r="A47" s="26"/>
      <c r="B47" s="20"/>
      <c r="C47" s="20"/>
      <c r="D47" s="20"/>
      <c r="E47" s="20"/>
    </row>
    <row r="48" spans="1:5" ht="14.25" customHeight="1">
      <c r="A48" s="17" t="s">
        <v>11</v>
      </c>
      <c r="B48" s="193">
        <f>MEDIAN(B4:B46,'Circulation by Format A-L'!B4:B50)</f>
        <v>138982</v>
      </c>
      <c r="C48" s="193">
        <f>MEDIAN(C4:C46,'Circulation by Format A-L'!C4:C50)</f>
        <v>42968</v>
      </c>
      <c r="D48" s="193">
        <f>MEDIAN(D4:D46,'Circulation by Format A-L'!D4:D50)</f>
        <v>14004.5</v>
      </c>
      <c r="E48" s="193">
        <f>MEDIAN(E4:E46,'Circulation by Format A-L'!E4:E50)</f>
        <v>56889</v>
      </c>
    </row>
    <row r="49" spans="1:5" ht="14.25" customHeight="1">
      <c r="A49" s="17" t="s">
        <v>10</v>
      </c>
      <c r="B49" s="193">
        <f>AVERAGE(B4:B46,'Circulation by Format A-L'!B4:B50)</f>
        <v>224455.58888888889</v>
      </c>
      <c r="C49" s="193">
        <f>AVERAGE(C4:C46,'Circulation by Format A-L'!C4:C50)</f>
        <v>64925.955555555556</v>
      </c>
      <c r="D49" s="193">
        <f>AVERAGE(D4:D46,'Circulation by Format A-L'!D4:D50)</f>
        <v>28753.544444444444</v>
      </c>
      <c r="E49" s="193">
        <f>AVERAGE(E4:E46,'Circulation by Format A-L'!E4:E50)</f>
        <v>107120.33333333333</v>
      </c>
    </row>
    <row r="50" spans="1:5" ht="14.25" customHeight="1">
      <c r="A50" s="17" t="s">
        <v>239</v>
      </c>
      <c r="B50" s="193">
        <f>SUM(B4:B46,'Circulation by Format A-L'!B4:B50)</f>
        <v>20201003</v>
      </c>
      <c r="C50" s="193">
        <f>SUM(C4:C46,'Circulation by Format A-L'!C4:C50)</f>
        <v>5843336</v>
      </c>
      <c r="D50" s="193">
        <f>SUM(D4:D46,'Circulation by Format A-L'!D4:D50)</f>
        <v>2587819</v>
      </c>
      <c r="E50" s="193">
        <f>SUM(E4:E46,'Circulation by Format A-L'!E4:E50)</f>
        <v>9640830</v>
      </c>
    </row>
  </sheetData>
  <conditionalFormatting sqref="B4:E46">
    <cfRule type="cellIs" dxfId="202" priority="1" operator="equal">
      <formula>0</formula>
    </cfRule>
  </conditionalFormatting>
  <hyperlinks>
    <hyperlink ref="B3" r:id="rId1" location="'18'!M1" display="Books" xr:uid="{63FEE83D-6423-47DD-AC8E-B20CCDBB9DA1}"/>
    <hyperlink ref="C3" r:id="rId2" location="'21'!H1" display="Non-Books" xr:uid="{1D4C58AE-A5F6-4180-9179-43566FEB0CB7}"/>
  </hyperlinks>
  <pageMargins left="0.39370078740157483" right="0.39370078740157483" top="0.51181102362204722" bottom="0.43307086614173229" header="0.35433070866141736" footer="0.27559055118110237"/>
  <pageSetup paperSize="9" orientation="portrait" r:id="rId3"/>
  <headerFooter alignWithMargins="0">
    <oddFooter>&amp;L&amp;9Public Library Statistics 2021–22&amp;C&amp;9&amp;P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8ED1-11E0-434C-9523-8A36D22EC1E5}">
  <dimension ref="A1:AB97"/>
  <sheetViews>
    <sheetView topLeftCell="A72" zoomScaleNormal="100" workbookViewId="0">
      <selection activeCell="L78" sqref="L78"/>
    </sheetView>
  </sheetViews>
  <sheetFormatPr defaultColWidth="9.140625" defaultRowHeight="14.25" customHeight="1"/>
  <cols>
    <col min="1" max="1" width="17.140625" customWidth="1"/>
    <col min="2" max="3" width="9" style="194" bestFit="1" customWidth="1"/>
    <col min="4" max="4" width="9.42578125" style="194" customWidth="1"/>
    <col min="5" max="5" width="7.85546875" style="194" customWidth="1"/>
    <col min="6" max="6" width="9.7109375" style="194" customWidth="1"/>
    <col min="7" max="7" width="9" style="194" bestFit="1" customWidth="1"/>
    <col min="8" max="8" width="9.28515625" style="194" customWidth="1"/>
    <col min="9" max="9" width="8.85546875" style="194" customWidth="1"/>
    <col min="10" max="10" width="9" style="138" bestFit="1" customWidth="1"/>
    <col min="11" max="11" width="21.5703125" style="34" bestFit="1" customWidth="1"/>
    <col min="12" max="12" width="14.85546875" style="26" customWidth="1"/>
    <col min="13" max="13" width="11.42578125" style="34" customWidth="1"/>
    <col min="14" max="14" width="14" style="26" customWidth="1"/>
    <col min="15" max="15" width="15.28515625" style="26" customWidth="1"/>
    <col min="16" max="16" width="14.5703125" style="26" customWidth="1"/>
    <col min="17" max="17" width="14.42578125" style="26" customWidth="1"/>
    <col min="18" max="18" width="15.85546875" style="26" customWidth="1"/>
    <col min="19" max="19" width="14.5703125" style="26" bestFit="1" customWidth="1"/>
    <col min="20" max="20" width="14.140625" style="26" customWidth="1"/>
    <col min="28" max="28" width="9.140625" style="26"/>
  </cols>
  <sheetData>
    <row r="1" spans="1:10" ht="16.5" customHeight="1">
      <c r="A1" s="1" t="s">
        <v>333</v>
      </c>
    </row>
    <row r="2" spans="1:10" ht="11.25" customHeight="1">
      <c r="A2" s="1"/>
    </row>
    <row r="3" spans="1:10" ht="38.25" customHeight="1">
      <c r="A3" s="17"/>
      <c r="B3" s="42" t="s">
        <v>334</v>
      </c>
      <c r="C3" s="42" t="s">
        <v>335</v>
      </c>
      <c r="D3" s="42" t="s">
        <v>336</v>
      </c>
      <c r="E3" s="42" t="s">
        <v>337</v>
      </c>
      <c r="F3" s="42" t="s">
        <v>338</v>
      </c>
      <c r="G3" s="42" t="s">
        <v>339</v>
      </c>
      <c r="H3" s="42" t="s">
        <v>340</v>
      </c>
      <c r="I3" s="42" t="s">
        <v>341</v>
      </c>
      <c r="J3" s="42" t="s">
        <v>342</v>
      </c>
    </row>
    <row r="4" spans="1:10" ht="14.25" customHeight="1">
      <c r="A4" s="191" t="s">
        <v>321</v>
      </c>
      <c r="B4" s="192">
        <v>28100</v>
      </c>
      <c r="C4" s="192">
        <v>77934</v>
      </c>
      <c r="D4" s="191">
        <v>340</v>
      </c>
      <c r="E4" s="192">
        <v>5550</v>
      </c>
      <c r="F4" s="192">
        <v>8604</v>
      </c>
      <c r="G4" s="192">
        <v>36127</v>
      </c>
      <c r="H4" s="191">
        <v>0</v>
      </c>
      <c r="I4" s="192">
        <v>46232</v>
      </c>
      <c r="J4" s="192">
        <v>25262</v>
      </c>
    </row>
    <row r="5" spans="1:10" ht="14.25" customHeight="1">
      <c r="A5" s="191" t="s">
        <v>185</v>
      </c>
      <c r="B5" s="192">
        <v>22692</v>
      </c>
      <c r="C5" s="192">
        <v>51305</v>
      </c>
      <c r="D5" s="191">
        <v>0</v>
      </c>
      <c r="E5" s="192">
        <v>6378</v>
      </c>
      <c r="F5" s="192">
        <v>5964</v>
      </c>
      <c r="G5" s="192">
        <v>18333</v>
      </c>
      <c r="H5" s="191">
        <v>0</v>
      </c>
      <c r="I5" s="192">
        <v>25535</v>
      </c>
      <c r="J5" s="192">
        <v>7358</v>
      </c>
    </row>
    <row r="6" spans="1:10" ht="14.25" customHeight="1">
      <c r="A6" s="191" t="s">
        <v>29</v>
      </c>
      <c r="B6" s="192">
        <v>1943</v>
      </c>
      <c r="C6" s="192">
        <v>5844</v>
      </c>
      <c r="D6" s="191">
        <v>0</v>
      </c>
      <c r="E6" s="191">
        <v>2081</v>
      </c>
      <c r="F6" s="191">
        <v>14</v>
      </c>
      <c r="G6" s="192">
        <v>575</v>
      </c>
      <c r="H6" s="191">
        <v>0</v>
      </c>
      <c r="I6" s="191">
        <v>570</v>
      </c>
      <c r="J6" s="191">
        <v>57</v>
      </c>
    </row>
    <row r="7" spans="1:10" ht="14.25" customHeight="1">
      <c r="A7" s="191" t="s">
        <v>30</v>
      </c>
      <c r="B7" s="192">
        <v>16208</v>
      </c>
      <c r="C7" s="192">
        <v>46173</v>
      </c>
      <c r="D7" s="191">
        <v>0</v>
      </c>
      <c r="E7" s="192">
        <v>3207</v>
      </c>
      <c r="F7" s="192">
        <v>3599</v>
      </c>
      <c r="G7" s="192">
        <v>11048</v>
      </c>
      <c r="H7" s="191">
        <v>0</v>
      </c>
      <c r="I7" s="192">
        <v>16908</v>
      </c>
      <c r="J7" s="192">
        <v>18253</v>
      </c>
    </row>
    <row r="8" spans="1:10" ht="14.25" customHeight="1">
      <c r="A8" s="191" t="s">
        <v>32</v>
      </c>
      <c r="B8" s="192">
        <v>19869</v>
      </c>
      <c r="C8" s="192">
        <v>47112</v>
      </c>
      <c r="D8" s="192">
        <v>1176</v>
      </c>
      <c r="E8" s="192">
        <v>5724</v>
      </c>
      <c r="F8" s="192">
        <v>35892</v>
      </c>
      <c r="G8" s="192">
        <v>40856</v>
      </c>
      <c r="H8" s="191">
        <v>0</v>
      </c>
      <c r="I8" s="192">
        <v>46273</v>
      </c>
      <c r="J8" s="192">
        <v>24643</v>
      </c>
    </row>
    <row r="9" spans="1:10" ht="14.25" customHeight="1">
      <c r="A9" s="191" t="s">
        <v>33</v>
      </c>
      <c r="B9" s="192">
        <v>17794</v>
      </c>
      <c r="C9" s="192">
        <v>62729</v>
      </c>
      <c r="D9" s="191">
        <v>251</v>
      </c>
      <c r="E9" s="192">
        <v>2546</v>
      </c>
      <c r="F9" s="192">
        <v>3608</v>
      </c>
      <c r="G9" s="192">
        <v>12851</v>
      </c>
      <c r="H9" s="191">
        <v>0</v>
      </c>
      <c r="I9" s="192">
        <v>18773</v>
      </c>
      <c r="J9" s="192">
        <v>17357</v>
      </c>
    </row>
    <row r="10" spans="1:10" ht="14.25" customHeight="1">
      <c r="A10" s="191" t="s">
        <v>37</v>
      </c>
      <c r="B10" s="192">
        <v>1433</v>
      </c>
      <c r="C10" s="192">
        <v>13573</v>
      </c>
      <c r="D10" s="191">
        <v>5</v>
      </c>
      <c r="E10" s="191">
        <v>369</v>
      </c>
      <c r="F10" s="191">
        <v>221</v>
      </c>
      <c r="G10" s="192">
        <v>1412</v>
      </c>
      <c r="H10" s="191">
        <v>0</v>
      </c>
      <c r="I10" s="192">
        <v>2695</v>
      </c>
      <c r="J10" s="192">
        <v>2156</v>
      </c>
    </row>
    <row r="11" spans="1:10" ht="14.25" customHeight="1">
      <c r="A11" s="191" t="s">
        <v>215</v>
      </c>
      <c r="B11" s="192">
        <v>2936</v>
      </c>
      <c r="C11" s="192">
        <v>5990</v>
      </c>
      <c r="D11" s="191">
        <v>0</v>
      </c>
      <c r="E11" s="191">
        <v>497</v>
      </c>
      <c r="F11" s="191">
        <v>470</v>
      </c>
      <c r="G11" s="191">
        <v>577</v>
      </c>
      <c r="H11" s="191">
        <v>0</v>
      </c>
      <c r="I11" s="192">
        <v>5683</v>
      </c>
      <c r="J11" s="192">
        <v>6023</v>
      </c>
    </row>
    <row r="12" spans="1:10" ht="14.25" customHeight="1">
      <c r="A12" s="191" t="s">
        <v>38</v>
      </c>
      <c r="B12" s="192">
        <v>91391</v>
      </c>
      <c r="C12" s="192">
        <v>143616</v>
      </c>
      <c r="D12" s="191">
        <v>3</v>
      </c>
      <c r="E12" s="192">
        <v>47202</v>
      </c>
      <c r="F12" s="192">
        <v>36311</v>
      </c>
      <c r="G12" s="192">
        <v>193806</v>
      </c>
      <c r="H12" s="192">
        <v>73956</v>
      </c>
      <c r="I12" s="192">
        <v>121277</v>
      </c>
      <c r="J12" s="192">
        <v>62267</v>
      </c>
    </row>
    <row r="13" spans="1:10" ht="14.25" customHeight="1">
      <c r="A13" s="191" t="s">
        <v>42</v>
      </c>
      <c r="B13" s="192">
        <v>51722</v>
      </c>
      <c r="C13" s="192">
        <v>63980</v>
      </c>
      <c r="D13" s="191">
        <v>406</v>
      </c>
      <c r="E13" s="192">
        <v>4209</v>
      </c>
      <c r="F13" s="192">
        <v>11133</v>
      </c>
      <c r="G13" s="192">
        <v>32351</v>
      </c>
      <c r="H13" s="192">
        <v>6135</v>
      </c>
      <c r="I13" s="192">
        <v>32005</v>
      </c>
      <c r="J13" s="192">
        <v>33352</v>
      </c>
    </row>
    <row r="14" spans="1:10" ht="14.25" customHeight="1">
      <c r="A14" s="191" t="s">
        <v>44</v>
      </c>
      <c r="B14" s="191">
        <v>280</v>
      </c>
      <c r="C14" s="192">
        <v>1428</v>
      </c>
      <c r="D14" s="191">
        <v>0</v>
      </c>
      <c r="E14" s="191">
        <v>5</v>
      </c>
      <c r="F14" s="191">
        <v>63</v>
      </c>
      <c r="G14" s="191">
        <v>368</v>
      </c>
      <c r="H14" s="191">
        <v>0</v>
      </c>
      <c r="I14" s="191">
        <v>480</v>
      </c>
      <c r="J14" s="191">
        <v>663</v>
      </c>
    </row>
    <row r="15" spans="1:10" ht="14.25" customHeight="1">
      <c r="A15" s="191" t="s">
        <v>47</v>
      </c>
      <c r="B15" s="192">
        <v>3470</v>
      </c>
      <c r="C15" s="192">
        <v>18240</v>
      </c>
      <c r="D15" s="191">
        <v>4</v>
      </c>
      <c r="E15" s="191">
        <v>404</v>
      </c>
      <c r="F15" s="191">
        <v>1744</v>
      </c>
      <c r="G15" s="192">
        <v>3156</v>
      </c>
      <c r="H15" s="191">
        <v>0</v>
      </c>
      <c r="I15" s="192">
        <v>5930</v>
      </c>
      <c r="J15" s="192">
        <v>4713</v>
      </c>
    </row>
    <row r="16" spans="1:10" ht="14.25" customHeight="1">
      <c r="A16" s="191" t="s">
        <v>49</v>
      </c>
      <c r="B16" s="192">
        <v>14341</v>
      </c>
      <c r="C16" s="192">
        <v>17204</v>
      </c>
      <c r="D16" s="192">
        <v>1960</v>
      </c>
      <c r="E16" s="192">
        <v>3717</v>
      </c>
      <c r="F16" s="192">
        <v>6537</v>
      </c>
      <c r="G16" s="192">
        <v>27279</v>
      </c>
      <c r="H16" s="191">
        <v>0</v>
      </c>
      <c r="I16" s="192">
        <v>21986</v>
      </c>
      <c r="J16" s="192">
        <v>5951</v>
      </c>
    </row>
    <row r="17" spans="1:10" ht="14.25" customHeight="1">
      <c r="A17" s="191" t="s">
        <v>52</v>
      </c>
      <c r="B17" s="192">
        <v>12301</v>
      </c>
      <c r="C17" s="192">
        <v>23394</v>
      </c>
      <c r="D17" s="191">
        <v>531</v>
      </c>
      <c r="E17" s="192">
        <v>4242</v>
      </c>
      <c r="F17" s="192">
        <v>4297</v>
      </c>
      <c r="G17" s="192">
        <v>30017</v>
      </c>
      <c r="H17" s="191">
        <v>0</v>
      </c>
      <c r="I17" s="192">
        <v>29462</v>
      </c>
      <c r="J17" s="192">
        <v>11535</v>
      </c>
    </row>
    <row r="18" spans="1:10" ht="14.25" customHeight="1">
      <c r="A18" s="191" t="s">
        <v>54</v>
      </c>
      <c r="B18" s="192">
        <v>13458</v>
      </c>
      <c r="C18" s="192">
        <v>43539</v>
      </c>
      <c r="D18" s="192">
        <v>911</v>
      </c>
      <c r="E18" s="192">
        <v>7715</v>
      </c>
      <c r="F18" s="192">
        <v>5796</v>
      </c>
      <c r="G18" s="192">
        <v>28010</v>
      </c>
      <c r="H18" s="192">
        <v>3664</v>
      </c>
      <c r="I18" s="192">
        <v>29204</v>
      </c>
      <c r="J18" s="192">
        <v>8102</v>
      </c>
    </row>
    <row r="19" spans="1:10" ht="14.25" customHeight="1">
      <c r="A19" s="191" t="s">
        <v>56</v>
      </c>
      <c r="B19" s="192">
        <v>24616</v>
      </c>
      <c r="C19" s="192">
        <v>52836</v>
      </c>
      <c r="D19" s="192">
        <v>1294</v>
      </c>
      <c r="E19" s="192">
        <v>14449</v>
      </c>
      <c r="F19" s="192">
        <v>30228</v>
      </c>
      <c r="G19" s="192">
        <v>46843</v>
      </c>
      <c r="H19" s="191">
        <v>0</v>
      </c>
      <c r="I19" s="192">
        <v>56218</v>
      </c>
      <c r="J19" s="192">
        <v>32836</v>
      </c>
    </row>
    <row r="20" spans="1:10" ht="14.25" customHeight="1">
      <c r="A20" s="191" t="s">
        <v>57</v>
      </c>
      <c r="B20" s="192">
        <v>38513</v>
      </c>
      <c r="C20" s="192">
        <v>62070</v>
      </c>
      <c r="D20" s="191">
        <v>0</v>
      </c>
      <c r="E20" s="192">
        <v>17030</v>
      </c>
      <c r="F20" s="192">
        <v>18464</v>
      </c>
      <c r="G20" s="192">
        <v>99292</v>
      </c>
      <c r="H20" s="191">
        <v>3063</v>
      </c>
      <c r="I20" s="192">
        <v>72974</v>
      </c>
      <c r="J20" s="192">
        <v>53446</v>
      </c>
    </row>
    <row r="21" spans="1:10" ht="14.25" customHeight="1">
      <c r="A21" s="191" t="s">
        <v>59</v>
      </c>
      <c r="B21" s="192">
        <v>82034</v>
      </c>
      <c r="C21" s="192">
        <v>307245</v>
      </c>
      <c r="D21" s="191">
        <v>8</v>
      </c>
      <c r="E21" s="192">
        <v>11417</v>
      </c>
      <c r="F21" s="192">
        <v>22549</v>
      </c>
      <c r="G21" s="192">
        <v>64055</v>
      </c>
      <c r="H21" s="191">
        <v>0</v>
      </c>
      <c r="I21" s="192">
        <v>167942</v>
      </c>
      <c r="J21" s="192">
        <v>149542</v>
      </c>
    </row>
    <row r="22" spans="1:10" ht="14.25" customHeight="1">
      <c r="A22" s="191" t="s">
        <v>322</v>
      </c>
      <c r="B22" s="192">
        <v>38158</v>
      </c>
      <c r="C22" s="192">
        <v>103792</v>
      </c>
      <c r="D22" s="191">
        <v>12</v>
      </c>
      <c r="E22" s="192">
        <v>3750</v>
      </c>
      <c r="F22" s="192">
        <v>8436</v>
      </c>
      <c r="G22" s="192">
        <v>14757</v>
      </c>
      <c r="H22" s="191">
        <v>0</v>
      </c>
      <c r="I22" s="192">
        <v>50106</v>
      </c>
      <c r="J22" s="192">
        <v>15224</v>
      </c>
    </row>
    <row r="23" spans="1:10" ht="14.25" customHeight="1">
      <c r="A23" s="191" t="s">
        <v>222</v>
      </c>
      <c r="B23" s="192">
        <v>23610</v>
      </c>
      <c r="C23" s="192">
        <v>66752</v>
      </c>
      <c r="D23" s="191">
        <v>0</v>
      </c>
      <c r="E23" s="192">
        <v>5065</v>
      </c>
      <c r="F23" s="192">
        <v>5425</v>
      </c>
      <c r="G23" s="192">
        <v>18286</v>
      </c>
      <c r="H23" s="192">
        <v>5307</v>
      </c>
      <c r="I23" s="192">
        <v>35143</v>
      </c>
      <c r="J23" s="192">
        <v>15234</v>
      </c>
    </row>
    <row r="24" spans="1:10" ht="14.25" customHeight="1">
      <c r="A24" s="191" t="s">
        <v>60</v>
      </c>
      <c r="B24" s="192">
        <v>10833</v>
      </c>
      <c r="C24" s="192">
        <v>54349</v>
      </c>
      <c r="D24" s="191">
        <v>0</v>
      </c>
      <c r="E24" s="192">
        <v>1002</v>
      </c>
      <c r="F24" s="192">
        <v>2184</v>
      </c>
      <c r="G24" s="192">
        <v>7210</v>
      </c>
      <c r="H24" s="191">
        <v>0</v>
      </c>
      <c r="I24" s="192">
        <v>9531</v>
      </c>
      <c r="J24" s="192">
        <v>10817</v>
      </c>
    </row>
    <row r="25" spans="1:10" ht="14.25" customHeight="1">
      <c r="A25" s="191" t="s">
        <v>323</v>
      </c>
      <c r="B25" s="192">
        <v>33985</v>
      </c>
      <c r="C25" s="192">
        <v>124119</v>
      </c>
      <c r="D25" s="191">
        <v>315</v>
      </c>
      <c r="E25" s="192">
        <v>5779</v>
      </c>
      <c r="F25" s="192">
        <v>6423</v>
      </c>
      <c r="G25" s="192">
        <v>26346</v>
      </c>
      <c r="H25" s="192">
        <v>2118</v>
      </c>
      <c r="I25" s="192">
        <v>30160</v>
      </c>
      <c r="J25" s="192">
        <v>30949</v>
      </c>
    </row>
    <row r="26" spans="1:10" ht="14.25" customHeight="1">
      <c r="A26" s="191" t="s">
        <v>63</v>
      </c>
      <c r="B26" s="191">
        <v>807</v>
      </c>
      <c r="C26" s="192">
        <v>4438</v>
      </c>
      <c r="D26" s="191">
        <v>0</v>
      </c>
      <c r="E26" s="191">
        <v>281</v>
      </c>
      <c r="F26" s="191">
        <v>172</v>
      </c>
      <c r="G26" s="191">
        <v>882</v>
      </c>
      <c r="H26" s="191">
        <v>0</v>
      </c>
      <c r="I26" s="192">
        <v>864</v>
      </c>
      <c r="J26" s="192">
        <v>1432</v>
      </c>
    </row>
    <row r="27" spans="1:10" ht="14.25" customHeight="1">
      <c r="A27" s="191" t="s">
        <v>65</v>
      </c>
      <c r="B27" s="192">
        <v>23169</v>
      </c>
      <c r="C27" s="192">
        <v>88749</v>
      </c>
      <c r="D27" s="191">
        <v>0</v>
      </c>
      <c r="E27" s="192">
        <v>2952</v>
      </c>
      <c r="F27" s="192">
        <v>3548</v>
      </c>
      <c r="G27" s="192">
        <v>15533</v>
      </c>
      <c r="H27" s="191">
        <v>0</v>
      </c>
      <c r="I27" s="192">
        <v>27256</v>
      </c>
      <c r="J27" s="192">
        <v>16035</v>
      </c>
    </row>
    <row r="28" spans="1:10" ht="14.25" customHeight="1">
      <c r="A28" s="191" t="s">
        <v>70</v>
      </c>
      <c r="B28" s="192">
        <v>25666</v>
      </c>
      <c r="C28" s="192">
        <v>45970</v>
      </c>
      <c r="D28" s="191">
        <v>113</v>
      </c>
      <c r="E28" s="192">
        <v>10444</v>
      </c>
      <c r="F28" s="192">
        <v>17205</v>
      </c>
      <c r="G28" s="192">
        <v>46576</v>
      </c>
      <c r="H28" s="191">
        <v>0</v>
      </c>
      <c r="I28" s="192">
        <v>62730</v>
      </c>
      <c r="J28" s="192">
        <v>19606</v>
      </c>
    </row>
    <row r="29" spans="1:10" ht="14.25" customHeight="1">
      <c r="A29" s="191" t="s">
        <v>74</v>
      </c>
      <c r="B29" s="192">
        <v>2209</v>
      </c>
      <c r="C29" s="192">
        <v>9840</v>
      </c>
      <c r="D29" s="191">
        <v>0</v>
      </c>
      <c r="E29" s="191">
        <v>288</v>
      </c>
      <c r="F29" s="191">
        <v>164</v>
      </c>
      <c r="G29" s="192">
        <v>2676</v>
      </c>
      <c r="H29" s="191">
        <v>0</v>
      </c>
      <c r="I29" s="192">
        <v>2233</v>
      </c>
      <c r="J29" s="192">
        <v>3647</v>
      </c>
    </row>
    <row r="30" spans="1:10" ht="14.25" customHeight="1">
      <c r="A30" s="191" t="s">
        <v>75</v>
      </c>
      <c r="B30" s="192">
        <v>13696</v>
      </c>
      <c r="C30" s="192">
        <v>53796</v>
      </c>
      <c r="D30" s="191">
        <v>0</v>
      </c>
      <c r="E30" s="192">
        <v>1726</v>
      </c>
      <c r="F30" s="192">
        <v>2390</v>
      </c>
      <c r="G30" s="192">
        <v>7720</v>
      </c>
      <c r="H30" s="191">
        <v>0</v>
      </c>
      <c r="I30" s="192">
        <v>11786</v>
      </c>
      <c r="J30" s="192">
        <v>21580</v>
      </c>
    </row>
    <row r="31" spans="1:10" ht="14.25" customHeight="1">
      <c r="A31" s="191" t="s">
        <v>76</v>
      </c>
      <c r="B31" s="192">
        <v>12484</v>
      </c>
      <c r="C31" s="192">
        <v>13074</v>
      </c>
      <c r="D31" s="192">
        <v>2384</v>
      </c>
      <c r="E31" s="192">
        <v>8494</v>
      </c>
      <c r="F31" s="192">
        <v>8208</v>
      </c>
      <c r="G31" s="192">
        <v>41539</v>
      </c>
      <c r="H31" s="191">
        <v>0</v>
      </c>
      <c r="I31" s="192">
        <v>23911</v>
      </c>
      <c r="J31" s="192">
        <v>33593</v>
      </c>
    </row>
    <row r="32" spans="1:10" ht="14.25" customHeight="1">
      <c r="A32" s="191" t="s">
        <v>79</v>
      </c>
      <c r="B32" s="192">
        <v>32147</v>
      </c>
      <c r="C32" s="192">
        <v>59600</v>
      </c>
      <c r="D32" s="192">
        <v>2076</v>
      </c>
      <c r="E32" s="192">
        <v>9146</v>
      </c>
      <c r="F32" s="192">
        <v>14842</v>
      </c>
      <c r="G32" s="192">
        <v>96304</v>
      </c>
      <c r="H32" s="191">
        <v>0</v>
      </c>
      <c r="I32" s="192">
        <v>58796</v>
      </c>
      <c r="J32" s="192">
        <v>35773</v>
      </c>
    </row>
    <row r="33" spans="1:10" ht="14.25" customHeight="1">
      <c r="A33" s="191" t="s">
        <v>187</v>
      </c>
      <c r="B33" s="192">
        <v>5923</v>
      </c>
      <c r="C33" s="192">
        <v>18765</v>
      </c>
      <c r="D33" s="191">
        <v>305</v>
      </c>
      <c r="E33" s="191">
        <v>874</v>
      </c>
      <c r="F33" s="191">
        <v>522</v>
      </c>
      <c r="G33" s="192">
        <v>2160</v>
      </c>
      <c r="H33" s="191">
        <v>990</v>
      </c>
      <c r="I33" s="192">
        <v>2283</v>
      </c>
      <c r="J33" s="192">
        <v>1670</v>
      </c>
    </row>
    <row r="34" spans="1:10" ht="14.25" customHeight="1">
      <c r="A34" s="191" t="s">
        <v>82</v>
      </c>
      <c r="B34" s="192">
        <v>13152</v>
      </c>
      <c r="C34" s="192">
        <v>37485</v>
      </c>
      <c r="D34" s="191">
        <v>0</v>
      </c>
      <c r="E34" s="192">
        <v>1851</v>
      </c>
      <c r="F34" s="192">
        <v>2403</v>
      </c>
      <c r="G34" s="192">
        <v>8947</v>
      </c>
      <c r="H34" s="191">
        <v>0</v>
      </c>
      <c r="I34" s="192">
        <v>9917</v>
      </c>
      <c r="J34" s="192">
        <v>9441</v>
      </c>
    </row>
    <row r="35" spans="1:10" ht="14.25" customHeight="1">
      <c r="A35" s="191" t="s">
        <v>226</v>
      </c>
      <c r="B35" s="191">
        <v>739</v>
      </c>
      <c r="C35" s="192">
        <v>5052</v>
      </c>
      <c r="D35" s="191">
        <v>0</v>
      </c>
      <c r="E35" s="191">
        <v>111</v>
      </c>
      <c r="F35" s="191">
        <v>0</v>
      </c>
      <c r="G35" s="192">
        <v>808</v>
      </c>
      <c r="H35" s="191">
        <v>0</v>
      </c>
      <c r="I35" s="192">
        <v>1236</v>
      </c>
      <c r="J35" s="191">
        <v>805</v>
      </c>
    </row>
    <row r="36" spans="1:10" ht="14.25" customHeight="1">
      <c r="A36" s="191" t="s">
        <v>85</v>
      </c>
      <c r="B36" s="192">
        <v>1921</v>
      </c>
      <c r="C36" s="192">
        <v>9146</v>
      </c>
      <c r="D36" s="191">
        <v>0</v>
      </c>
      <c r="E36" s="191">
        <v>556</v>
      </c>
      <c r="F36" s="191">
        <v>510</v>
      </c>
      <c r="G36" s="192">
        <v>1842</v>
      </c>
      <c r="H36" s="191">
        <v>0</v>
      </c>
      <c r="I36" s="192">
        <v>3032</v>
      </c>
      <c r="J36" s="192">
        <v>4398</v>
      </c>
    </row>
    <row r="37" spans="1:10" ht="14.25" customHeight="1">
      <c r="A37" s="191" t="s">
        <v>88</v>
      </c>
      <c r="B37" s="192">
        <v>18490</v>
      </c>
      <c r="C37" s="192">
        <v>31846</v>
      </c>
      <c r="D37" s="191">
        <v>6</v>
      </c>
      <c r="E37" s="192">
        <v>2215</v>
      </c>
      <c r="F37" s="192">
        <v>2864</v>
      </c>
      <c r="G37" s="192">
        <v>11446</v>
      </c>
      <c r="H37" s="191">
        <v>0</v>
      </c>
      <c r="I37" s="192">
        <v>23937</v>
      </c>
      <c r="J37" s="192">
        <v>14149</v>
      </c>
    </row>
    <row r="38" spans="1:10" ht="14.25" customHeight="1">
      <c r="A38" s="191" t="s">
        <v>227</v>
      </c>
      <c r="B38" s="192">
        <v>67186</v>
      </c>
      <c r="C38" s="192">
        <v>125510</v>
      </c>
      <c r="D38" s="191">
        <v>135</v>
      </c>
      <c r="E38" s="192">
        <v>30085</v>
      </c>
      <c r="F38" s="192">
        <v>71046</v>
      </c>
      <c r="G38" s="192">
        <v>208221</v>
      </c>
      <c r="H38" s="191">
        <v>0</v>
      </c>
      <c r="I38" s="192">
        <v>210765</v>
      </c>
      <c r="J38" s="192">
        <v>105207</v>
      </c>
    </row>
    <row r="39" spans="1:10" ht="14.25" customHeight="1">
      <c r="A39" s="191" t="s">
        <v>91</v>
      </c>
      <c r="B39" s="192">
        <v>2424</v>
      </c>
      <c r="C39" s="192">
        <v>17988</v>
      </c>
      <c r="D39" s="191">
        <v>0</v>
      </c>
      <c r="E39" s="191">
        <v>153</v>
      </c>
      <c r="F39" s="191">
        <v>346</v>
      </c>
      <c r="G39" s="192">
        <v>1301</v>
      </c>
      <c r="H39" s="191">
        <v>0</v>
      </c>
      <c r="I39" s="192">
        <v>2321</v>
      </c>
      <c r="J39" s="192">
        <v>4878</v>
      </c>
    </row>
    <row r="40" spans="1:10" ht="14.25" customHeight="1">
      <c r="A40" s="191" t="s">
        <v>92</v>
      </c>
      <c r="B40" s="192">
        <v>46868</v>
      </c>
      <c r="C40" s="192">
        <v>79311</v>
      </c>
      <c r="D40" s="191">
        <v>0</v>
      </c>
      <c r="E40" s="192">
        <v>11266</v>
      </c>
      <c r="F40" s="192">
        <v>20157</v>
      </c>
      <c r="G40" s="192">
        <v>70927</v>
      </c>
      <c r="H40" s="191">
        <v>0</v>
      </c>
      <c r="I40" s="192">
        <v>81034</v>
      </c>
      <c r="J40" s="192">
        <v>199804</v>
      </c>
    </row>
    <row r="41" spans="1:10" ht="14.25" customHeight="1">
      <c r="A41" s="191" t="s">
        <v>189</v>
      </c>
      <c r="B41" s="192">
        <v>87193</v>
      </c>
      <c r="C41" s="192">
        <v>116581</v>
      </c>
      <c r="D41" s="192">
        <v>6954</v>
      </c>
      <c r="E41" s="192">
        <v>17969</v>
      </c>
      <c r="F41" s="192">
        <v>27051</v>
      </c>
      <c r="G41" s="192">
        <v>70421</v>
      </c>
      <c r="H41" s="191">
        <v>0</v>
      </c>
      <c r="I41" s="192">
        <v>127287</v>
      </c>
      <c r="J41" s="192">
        <v>47755</v>
      </c>
    </row>
    <row r="42" spans="1:10" ht="14.25" customHeight="1">
      <c r="A42" s="191" t="s">
        <v>96</v>
      </c>
      <c r="B42" s="192">
        <v>9795</v>
      </c>
      <c r="C42" s="192">
        <v>31300</v>
      </c>
      <c r="D42" s="191">
        <v>205</v>
      </c>
      <c r="E42" s="192">
        <v>4596</v>
      </c>
      <c r="F42" s="192">
        <v>1525</v>
      </c>
      <c r="G42" s="192">
        <v>6803</v>
      </c>
      <c r="H42" s="192">
        <v>2951</v>
      </c>
      <c r="I42" s="192">
        <v>14902</v>
      </c>
      <c r="J42" s="192">
        <v>6850</v>
      </c>
    </row>
    <row r="43" spans="1:10" ht="14.25" customHeight="1">
      <c r="A43" s="191" t="s">
        <v>98</v>
      </c>
      <c r="B43" s="192">
        <v>14548</v>
      </c>
      <c r="C43" s="192">
        <v>59286</v>
      </c>
      <c r="D43" s="191">
        <v>57</v>
      </c>
      <c r="E43" s="192">
        <v>2802</v>
      </c>
      <c r="F43" s="192">
        <v>2394</v>
      </c>
      <c r="G43" s="192">
        <v>8223</v>
      </c>
      <c r="H43" s="191">
        <v>0</v>
      </c>
      <c r="I43" s="192">
        <v>8746</v>
      </c>
      <c r="J43" s="192">
        <v>18060</v>
      </c>
    </row>
    <row r="44" spans="1:10" ht="14.25" customHeight="1">
      <c r="A44" s="191" t="s">
        <v>99</v>
      </c>
      <c r="B44" s="192">
        <v>10414</v>
      </c>
      <c r="C44" s="192">
        <v>43407</v>
      </c>
      <c r="D44" s="191">
        <v>108</v>
      </c>
      <c r="E44" s="192">
        <v>2399</v>
      </c>
      <c r="F44" s="192">
        <v>2977</v>
      </c>
      <c r="G44" s="192">
        <v>11274</v>
      </c>
      <c r="H44" s="191">
        <v>0</v>
      </c>
      <c r="I44" s="192">
        <v>14814</v>
      </c>
      <c r="J44" s="192">
        <v>10375</v>
      </c>
    </row>
    <row r="45" spans="1:10" ht="14.25" customHeight="1">
      <c r="A45" s="191" t="s">
        <v>228</v>
      </c>
      <c r="B45" s="192">
        <v>41527</v>
      </c>
      <c r="C45" s="192">
        <v>98074</v>
      </c>
      <c r="D45" s="192">
        <v>1051</v>
      </c>
      <c r="E45" s="192">
        <v>12431</v>
      </c>
      <c r="F45" s="192">
        <v>13754</v>
      </c>
      <c r="G45" s="192">
        <v>100845</v>
      </c>
      <c r="H45" s="192">
        <v>7544</v>
      </c>
      <c r="I45" s="192">
        <v>72507</v>
      </c>
      <c r="J45" s="192">
        <v>45773</v>
      </c>
    </row>
    <row r="46" spans="1:10" ht="14.25" customHeight="1">
      <c r="A46" s="191" t="s">
        <v>102</v>
      </c>
      <c r="B46" s="191">
        <v>536</v>
      </c>
      <c r="C46" s="192">
        <v>5667</v>
      </c>
      <c r="D46" s="191">
        <v>0</v>
      </c>
      <c r="E46" s="191">
        <v>48</v>
      </c>
      <c r="F46" s="191">
        <v>208</v>
      </c>
      <c r="G46" s="192">
        <v>1215</v>
      </c>
      <c r="H46" s="191">
        <v>0</v>
      </c>
      <c r="I46" s="192">
        <v>2324</v>
      </c>
      <c r="J46" s="191">
        <v>644</v>
      </c>
    </row>
    <row r="47" spans="1:10" ht="14.25" customHeight="1">
      <c r="A47" s="191" t="s">
        <v>104</v>
      </c>
      <c r="B47" s="192">
        <v>70051</v>
      </c>
      <c r="C47" s="192">
        <v>254510</v>
      </c>
      <c r="D47" s="192">
        <v>1186</v>
      </c>
      <c r="E47" s="192">
        <v>7941</v>
      </c>
      <c r="F47" s="192">
        <v>21156</v>
      </c>
      <c r="G47" s="192">
        <v>52269</v>
      </c>
      <c r="H47" s="191">
        <v>0</v>
      </c>
      <c r="I47" s="192">
        <v>77682</v>
      </c>
      <c r="J47" s="192">
        <v>109000</v>
      </c>
    </row>
    <row r="48" spans="1:10" ht="14.25" customHeight="1">
      <c r="A48" s="191" t="s">
        <v>105</v>
      </c>
      <c r="B48" s="192">
        <v>50193</v>
      </c>
      <c r="C48" s="192">
        <v>71164</v>
      </c>
      <c r="D48" s="191">
        <v>595</v>
      </c>
      <c r="E48" s="192">
        <v>11029</v>
      </c>
      <c r="F48" s="192">
        <v>17124</v>
      </c>
      <c r="G48" s="192">
        <v>76479</v>
      </c>
      <c r="H48" s="191">
        <v>0</v>
      </c>
      <c r="I48" s="192">
        <v>82899</v>
      </c>
      <c r="J48" s="192">
        <v>22585</v>
      </c>
    </row>
    <row r="49" spans="1:10" ht="14.25" customHeight="1">
      <c r="A49" s="191" t="s">
        <v>106</v>
      </c>
      <c r="B49" s="192">
        <v>1884</v>
      </c>
      <c r="C49" s="192">
        <v>12958</v>
      </c>
      <c r="D49" s="191">
        <v>326</v>
      </c>
      <c r="E49" s="192">
        <v>1461</v>
      </c>
      <c r="F49" s="191">
        <v>683</v>
      </c>
      <c r="G49" s="192">
        <v>2641</v>
      </c>
      <c r="H49" s="191">
        <v>0</v>
      </c>
      <c r="I49" s="192">
        <v>9012</v>
      </c>
      <c r="J49" s="192">
        <v>1156</v>
      </c>
    </row>
    <row r="50" spans="1:10" ht="14.25" customHeight="1">
      <c r="A50" s="191" t="s">
        <v>108</v>
      </c>
      <c r="B50" s="192">
        <v>4427</v>
      </c>
      <c r="C50" s="192">
        <v>14097</v>
      </c>
      <c r="D50" s="191">
        <v>30</v>
      </c>
      <c r="E50" s="192">
        <v>902</v>
      </c>
      <c r="F50" s="191">
        <v>446</v>
      </c>
      <c r="G50" s="192">
        <v>1095</v>
      </c>
      <c r="H50" s="191">
        <v>0</v>
      </c>
      <c r="I50" s="192">
        <v>3607</v>
      </c>
      <c r="J50" s="191">
        <v>772</v>
      </c>
    </row>
    <row r="51" spans="1:10" ht="14.25" customHeight="1">
      <c r="A51" s="202" t="s">
        <v>109</v>
      </c>
      <c r="B51" s="231">
        <v>35125</v>
      </c>
      <c r="C51" s="231">
        <v>57435</v>
      </c>
      <c r="D51" s="231">
        <v>8369</v>
      </c>
      <c r="E51" s="231">
        <v>21225</v>
      </c>
      <c r="F51" s="231">
        <v>40504</v>
      </c>
      <c r="G51" s="231">
        <v>159393</v>
      </c>
      <c r="H51" s="231">
        <v>3977</v>
      </c>
      <c r="I51" s="231">
        <v>83560</v>
      </c>
      <c r="J51" s="203">
        <v>28799</v>
      </c>
    </row>
    <row r="52" spans="1:10" ht="14.25" customHeight="1">
      <c r="A52" s="202" t="s">
        <v>229</v>
      </c>
      <c r="B52" s="231">
        <v>19536</v>
      </c>
      <c r="C52" s="231">
        <v>55317</v>
      </c>
      <c r="D52" s="225">
        <v>278</v>
      </c>
      <c r="E52" s="231">
        <v>3635</v>
      </c>
      <c r="F52" s="231">
        <v>6360</v>
      </c>
      <c r="G52" s="231">
        <v>24255</v>
      </c>
      <c r="H52" s="225">
        <v>0</v>
      </c>
      <c r="I52" s="231">
        <v>25277</v>
      </c>
      <c r="J52" s="203">
        <v>9073</v>
      </c>
    </row>
    <row r="53" spans="1:10" ht="14.25" customHeight="1">
      <c r="A53" s="202" t="s">
        <v>112</v>
      </c>
      <c r="B53" s="231">
        <v>23433</v>
      </c>
      <c r="C53" s="231">
        <v>79650</v>
      </c>
      <c r="D53" s="225">
        <v>263</v>
      </c>
      <c r="E53" s="231">
        <v>4453</v>
      </c>
      <c r="F53" s="231">
        <v>9827</v>
      </c>
      <c r="G53" s="231">
        <v>30513</v>
      </c>
      <c r="H53" s="225">
        <v>0</v>
      </c>
      <c r="I53" s="231">
        <v>38123</v>
      </c>
      <c r="J53" s="203">
        <v>19339</v>
      </c>
    </row>
    <row r="54" spans="1:10" ht="14.25" customHeight="1">
      <c r="A54" s="202" t="s">
        <v>113</v>
      </c>
      <c r="B54" s="231">
        <v>71201</v>
      </c>
      <c r="C54" s="231">
        <v>282439</v>
      </c>
      <c r="D54" s="225">
        <v>275</v>
      </c>
      <c r="E54" s="231">
        <v>10601</v>
      </c>
      <c r="F54" s="231">
        <v>8662</v>
      </c>
      <c r="G54" s="231">
        <v>28327</v>
      </c>
      <c r="H54" s="225">
        <v>0</v>
      </c>
      <c r="I54" s="231">
        <v>47629</v>
      </c>
      <c r="J54" s="203">
        <v>36979</v>
      </c>
    </row>
    <row r="55" spans="1:10" ht="14.25" customHeight="1">
      <c r="A55" s="202" t="s">
        <v>114</v>
      </c>
      <c r="B55" s="231">
        <v>6770</v>
      </c>
      <c r="C55" s="231">
        <v>24902</v>
      </c>
      <c r="D55" s="225">
        <v>0</v>
      </c>
      <c r="E55" s="231">
        <v>2258</v>
      </c>
      <c r="F55" s="231">
        <v>1796</v>
      </c>
      <c r="G55" s="231">
        <v>3134</v>
      </c>
      <c r="H55" s="225">
        <v>0</v>
      </c>
      <c r="I55" s="231">
        <v>10367</v>
      </c>
      <c r="J55" s="203">
        <v>4972</v>
      </c>
    </row>
    <row r="56" spans="1:10" ht="14.25" customHeight="1">
      <c r="A56" s="202" t="s">
        <v>116</v>
      </c>
      <c r="B56" s="231">
        <v>31639</v>
      </c>
      <c r="C56" s="231">
        <v>46535</v>
      </c>
      <c r="D56" s="225">
        <v>0</v>
      </c>
      <c r="E56" s="231">
        <v>5116</v>
      </c>
      <c r="F56" s="231">
        <v>7121</v>
      </c>
      <c r="G56" s="231">
        <v>20139</v>
      </c>
      <c r="H56" s="225">
        <v>0</v>
      </c>
      <c r="I56" s="231">
        <v>25534</v>
      </c>
      <c r="J56" s="203">
        <v>16611</v>
      </c>
    </row>
    <row r="57" spans="1:10" ht="14.25" customHeight="1">
      <c r="A57" s="202" t="s">
        <v>190</v>
      </c>
      <c r="B57" s="231">
        <v>1137</v>
      </c>
      <c r="C57" s="231">
        <v>8342</v>
      </c>
      <c r="D57" s="225">
        <v>2</v>
      </c>
      <c r="E57" s="225">
        <v>100</v>
      </c>
      <c r="F57" s="225">
        <v>154</v>
      </c>
      <c r="G57" s="231">
        <v>1290</v>
      </c>
      <c r="H57" s="225">
        <v>3</v>
      </c>
      <c r="I57" s="225">
        <v>921</v>
      </c>
      <c r="J57" s="203">
        <v>5658</v>
      </c>
    </row>
    <row r="58" spans="1:10" ht="14.25" customHeight="1">
      <c r="A58" s="202" t="s">
        <v>119</v>
      </c>
      <c r="B58" s="231">
        <v>3438</v>
      </c>
      <c r="C58" s="231">
        <v>9425</v>
      </c>
      <c r="D58" s="225">
        <v>87</v>
      </c>
      <c r="E58" s="225">
        <v>447</v>
      </c>
      <c r="F58" s="231">
        <v>1370</v>
      </c>
      <c r="G58" s="231">
        <v>4064</v>
      </c>
      <c r="H58" s="225">
        <v>0</v>
      </c>
      <c r="I58" s="231">
        <v>5332</v>
      </c>
      <c r="J58" s="203">
        <v>2227</v>
      </c>
    </row>
    <row r="59" spans="1:10" ht="14.25" customHeight="1">
      <c r="A59" s="202" t="s">
        <v>332</v>
      </c>
      <c r="B59" s="231">
        <v>5252</v>
      </c>
      <c r="C59" s="231">
        <v>35958</v>
      </c>
      <c r="D59" s="225">
        <v>0</v>
      </c>
      <c r="E59" s="231">
        <v>1012</v>
      </c>
      <c r="F59" s="231">
        <v>1154</v>
      </c>
      <c r="G59" s="231">
        <v>4280</v>
      </c>
      <c r="H59" s="225">
        <v>0</v>
      </c>
      <c r="I59" s="231">
        <v>6770</v>
      </c>
      <c r="J59" s="203">
        <v>845</v>
      </c>
    </row>
    <row r="60" spans="1:10" ht="14.25" customHeight="1">
      <c r="A60" s="202" t="s">
        <v>124</v>
      </c>
      <c r="B60" s="231">
        <v>91495</v>
      </c>
      <c r="C60" s="231">
        <v>285898</v>
      </c>
      <c r="D60" s="225">
        <v>251</v>
      </c>
      <c r="E60" s="231">
        <v>14185</v>
      </c>
      <c r="F60" s="231">
        <v>27121</v>
      </c>
      <c r="G60" s="231">
        <v>87638</v>
      </c>
      <c r="H60" s="225">
        <v>0</v>
      </c>
      <c r="I60" s="231">
        <v>103117</v>
      </c>
      <c r="J60" s="203">
        <v>107790</v>
      </c>
    </row>
    <row r="61" spans="1:10" ht="14.25" customHeight="1">
      <c r="A61" s="202" t="s">
        <v>125</v>
      </c>
      <c r="B61" s="231">
        <v>69009</v>
      </c>
      <c r="C61" s="231">
        <v>60546</v>
      </c>
      <c r="D61" s="225">
        <v>20</v>
      </c>
      <c r="E61" s="231">
        <v>6314</v>
      </c>
      <c r="F61" s="231">
        <v>15419</v>
      </c>
      <c r="G61" s="231">
        <v>39139</v>
      </c>
      <c r="H61" s="225">
        <v>0</v>
      </c>
      <c r="I61" s="231">
        <v>51836</v>
      </c>
      <c r="J61" s="203">
        <v>30939</v>
      </c>
    </row>
    <row r="62" spans="1:10" ht="14.25" customHeight="1">
      <c r="A62" s="202" t="s">
        <v>230</v>
      </c>
      <c r="B62" s="231">
        <v>2923</v>
      </c>
      <c r="C62" s="231">
        <v>18547</v>
      </c>
      <c r="D62" s="225">
        <v>0</v>
      </c>
      <c r="E62" s="231">
        <v>833</v>
      </c>
      <c r="F62" s="225">
        <v>410</v>
      </c>
      <c r="G62" s="231">
        <v>5043</v>
      </c>
      <c r="H62" s="225">
        <v>153</v>
      </c>
      <c r="I62" s="231">
        <v>3892</v>
      </c>
      <c r="J62" s="203">
        <v>3918</v>
      </c>
    </row>
    <row r="63" spans="1:10" ht="14.25" customHeight="1">
      <c r="A63" s="202" t="s">
        <v>126</v>
      </c>
      <c r="B63" s="231">
        <v>84354</v>
      </c>
      <c r="C63" s="231">
        <v>235700</v>
      </c>
      <c r="D63" s="231">
        <v>1305</v>
      </c>
      <c r="E63" s="231">
        <v>14363</v>
      </c>
      <c r="F63" s="231">
        <v>32529</v>
      </c>
      <c r="G63" s="231">
        <v>141854</v>
      </c>
      <c r="H63" s="225">
        <v>0</v>
      </c>
      <c r="I63" s="231">
        <v>137430</v>
      </c>
      <c r="J63" s="203">
        <v>162250</v>
      </c>
    </row>
    <row r="64" spans="1:10" ht="14.25" customHeight="1">
      <c r="A64" s="202" t="s">
        <v>191</v>
      </c>
      <c r="B64" s="231">
        <v>667</v>
      </c>
      <c r="C64" s="231">
        <v>3608</v>
      </c>
      <c r="D64" s="225">
        <v>1</v>
      </c>
      <c r="E64" s="225">
        <v>78</v>
      </c>
      <c r="F64" s="225">
        <v>69</v>
      </c>
      <c r="G64" s="231">
        <v>316</v>
      </c>
      <c r="H64" s="225">
        <v>0</v>
      </c>
      <c r="I64" s="225">
        <v>617</v>
      </c>
      <c r="J64" s="202">
        <v>744</v>
      </c>
    </row>
    <row r="65" spans="1:10" ht="14.25" customHeight="1">
      <c r="A65" s="202" t="s">
        <v>129</v>
      </c>
      <c r="B65" s="231">
        <v>2689</v>
      </c>
      <c r="C65" s="231">
        <v>12514</v>
      </c>
      <c r="D65" s="225">
        <v>0</v>
      </c>
      <c r="E65" s="225">
        <v>959</v>
      </c>
      <c r="F65" s="225">
        <v>454</v>
      </c>
      <c r="G65" s="231">
        <v>4521</v>
      </c>
      <c r="H65" s="225">
        <v>170</v>
      </c>
      <c r="I65" s="231">
        <v>4160</v>
      </c>
      <c r="J65" s="203">
        <v>3267</v>
      </c>
    </row>
    <row r="66" spans="1:10" ht="14.25" customHeight="1">
      <c r="A66" s="202" t="s">
        <v>130</v>
      </c>
      <c r="B66" s="231">
        <v>83576</v>
      </c>
      <c r="C66" s="231">
        <v>96743</v>
      </c>
      <c r="D66" s="231">
        <v>13435</v>
      </c>
      <c r="E66" s="231">
        <v>30096</v>
      </c>
      <c r="F66" s="231">
        <v>68308</v>
      </c>
      <c r="G66" s="231">
        <v>159043</v>
      </c>
      <c r="H66" s="225">
        <v>0</v>
      </c>
      <c r="I66" s="231">
        <v>205181</v>
      </c>
      <c r="J66" s="203">
        <v>69684</v>
      </c>
    </row>
    <row r="67" spans="1:10" ht="14.25" customHeight="1">
      <c r="A67" s="202" t="s">
        <v>131</v>
      </c>
      <c r="B67" s="231">
        <v>30250</v>
      </c>
      <c r="C67" s="231">
        <v>48811</v>
      </c>
      <c r="D67" s="225">
        <v>0</v>
      </c>
      <c r="E67" s="231">
        <v>7656</v>
      </c>
      <c r="F67" s="225">
        <v>0</v>
      </c>
      <c r="G67" s="231">
        <v>69719</v>
      </c>
      <c r="H67" s="225">
        <v>0</v>
      </c>
      <c r="I67" s="231">
        <v>13813</v>
      </c>
      <c r="J67" s="203">
        <v>43221</v>
      </c>
    </row>
    <row r="68" spans="1:10" ht="14.25" customHeight="1">
      <c r="A68" s="202" t="s">
        <v>132</v>
      </c>
      <c r="B68" s="231">
        <v>61878</v>
      </c>
      <c r="C68" s="231">
        <v>207666</v>
      </c>
      <c r="D68" s="225">
        <v>782</v>
      </c>
      <c r="E68" s="231">
        <v>17239</v>
      </c>
      <c r="F68" s="231">
        <v>15158</v>
      </c>
      <c r="G68" s="231">
        <v>53065</v>
      </c>
      <c r="H68" s="225">
        <v>0</v>
      </c>
      <c r="I68" s="231">
        <v>54109</v>
      </c>
      <c r="J68" s="203">
        <v>50730</v>
      </c>
    </row>
    <row r="69" spans="1:10" ht="14.25" customHeight="1">
      <c r="A69" s="202" t="s">
        <v>134</v>
      </c>
      <c r="B69" s="231">
        <v>16275</v>
      </c>
      <c r="C69" s="231">
        <v>38396</v>
      </c>
      <c r="D69" s="225">
        <v>204</v>
      </c>
      <c r="E69" s="231">
        <v>3740</v>
      </c>
      <c r="F69" s="231">
        <v>5183</v>
      </c>
      <c r="G69" s="231">
        <v>13383</v>
      </c>
      <c r="H69" s="225">
        <v>0</v>
      </c>
      <c r="I69" s="231">
        <v>33311</v>
      </c>
      <c r="J69" s="203">
        <v>11275</v>
      </c>
    </row>
    <row r="70" spans="1:10" ht="14.25" customHeight="1">
      <c r="A70" s="202" t="s">
        <v>135</v>
      </c>
      <c r="B70" s="231">
        <v>46146</v>
      </c>
      <c r="C70" s="231">
        <v>79294</v>
      </c>
      <c r="D70" s="231">
        <v>1510</v>
      </c>
      <c r="E70" s="231">
        <v>15325</v>
      </c>
      <c r="F70" s="231">
        <v>15225</v>
      </c>
      <c r="G70" s="231">
        <v>80445</v>
      </c>
      <c r="H70" s="231">
        <v>5364</v>
      </c>
      <c r="I70" s="231">
        <v>59904</v>
      </c>
      <c r="J70" s="203">
        <v>71012</v>
      </c>
    </row>
    <row r="71" spans="1:10" ht="14.25" customHeight="1">
      <c r="A71" s="202" t="s">
        <v>232</v>
      </c>
      <c r="B71" s="231">
        <v>126892</v>
      </c>
      <c r="C71" s="231">
        <v>351204</v>
      </c>
      <c r="D71" s="225">
        <v>0</v>
      </c>
      <c r="E71" s="231">
        <v>39345</v>
      </c>
      <c r="F71" s="231">
        <v>42510</v>
      </c>
      <c r="G71" s="231">
        <v>115478</v>
      </c>
      <c r="H71" s="225">
        <v>0</v>
      </c>
      <c r="I71" s="231">
        <v>150401</v>
      </c>
      <c r="J71" s="203">
        <v>91493</v>
      </c>
    </row>
    <row r="72" spans="1:10" ht="14.25" customHeight="1">
      <c r="A72" s="202" t="s">
        <v>233</v>
      </c>
      <c r="B72" s="231">
        <v>12126</v>
      </c>
      <c r="C72" s="231">
        <v>43468</v>
      </c>
      <c r="D72" s="225">
        <v>122</v>
      </c>
      <c r="E72" s="231">
        <v>2359</v>
      </c>
      <c r="F72" s="231">
        <v>2206</v>
      </c>
      <c r="G72" s="231">
        <v>8345</v>
      </c>
      <c r="H72" s="225">
        <v>0</v>
      </c>
      <c r="I72" s="231">
        <v>13971</v>
      </c>
      <c r="J72" s="203">
        <v>6695</v>
      </c>
    </row>
    <row r="73" spans="1:10" ht="14.25" customHeight="1">
      <c r="A73" s="202" t="s">
        <v>325</v>
      </c>
      <c r="B73" s="231">
        <v>39910</v>
      </c>
      <c r="C73" s="231">
        <v>153581</v>
      </c>
      <c r="D73" s="225">
        <v>455</v>
      </c>
      <c r="E73" s="231">
        <v>7974</v>
      </c>
      <c r="F73" s="231">
        <v>10981</v>
      </c>
      <c r="G73" s="231">
        <v>40613</v>
      </c>
      <c r="H73" s="225">
        <v>0</v>
      </c>
      <c r="I73" s="231">
        <v>56904</v>
      </c>
      <c r="J73" s="203">
        <v>34358</v>
      </c>
    </row>
    <row r="74" spans="1:10" ht="14.25" customHeight="1">
      <c r="A74" s="202" t="s">
        <v>137</v>
      </c>
      <c r="B74" s="231">
        <v>39009</v>
      </c>
      <c r="C74" s="231">
        <v>87498</v>
      </c>
      <c r="D74" s="225">
        <v>0</v>
      </c>
      <c r="E74" s="231">
        <v>10796</v>
      </c>
      <c r="F74" s="231">
        <v>32806</v>
      </c>
      <c r="G74" s="231">
        <v>145194</v>
      </c>
      <c r="H74" s="225">
        <v>0</v>
      </c>
      <c r="I74" s="231">
        <v>88623</v>
      </c>
      <c r="J74" s="203">
        <v>80931</v>
      </c>
    </row>
    <row r="75" spans="1:10" ht="14.25" customHeight="1">
      <c r="A75" s="202" t="s">
        <v>138</v>
      </c>
      <c r="B75" s="231">
        <v>36569</v>
      </c>
      <c r="C75" s="231">
        <v>98815</v>
      </c>
      <c r="D75" s="225">
        <v>0</v>
      </c>
      <c r="E75" s="231">
        <v>6320</v>
      </c>
      <c r="F75" s="231">
        <v>11747</v>
      </c>
      <c r="G75" s="231">
        <v>13286</v>
      </c>
      <c r="H75" s="225">
        <v>0</v>
      </c>
      <c r="I75" s="231">
        <v>44795</v>
      </c>
      <c r="J75" s="203">
        <v>19046</v>
      </c>
    </row>
    <row r="76" spans="1:10" ht="14.25" customHeight="1">
      <c r="A76" s="202" t="s">
        <v>139</v>
      </c>
      <c r="B76" s="231">
        <v>35254</v>
      </c>
      <c r="C76" s="231">
        <v>116806</v>
      </c>
      <c r="D76" s="225">
        <v>628</v>
      </c>
      <c r="E76" s="231">
        <v>6349</v>
      </c>
      <c r="F76" s="231">
        <v>9422</v>
      </c>
      <c r="G76" s="231">
        <v>24300</v>
      </c>
      <c r="H76" s="225">
        <v>0</v>
      </c>
      <c r="I76" s="231">
        <v>37663</v>
      </c>
      <c r="J76" s="203">
        <v>42780</v>
      </c>
    </row>
    <row r="77" spans="1:10" ht="14.25" customHeight="1">
      <c r="A77" s="202" t="s">
        <v>140</v>
      </c>
      <c r="B77" s="231">
        <v>8312</v>
      </c>
      <c r="C77" s="231">
        <v>16111</v>
      </c>
      <c r="D77" s="225">
        <v>27</v>
      </c>
      <c r="E77" s="231">
        <v>4198</v>
      </c>
      <c r="F77" s="231">
        <v>5116</v>
      </c>
      <c r="G77" s="231">
        <v>11439</v>
      </c>
      <c r="H77" s="225">
        <v>0</v>
      </c>
      <c r="I77" s="231">
        <v>14058</v>
      </c>
      <c r="J77" s="203">
        <v>4441</v>
      </c>
    </row>
    <row r="78" spans="1:10" ht="14.25" customHeight="1">
      <c r="A78" s="202" t="s">
        <v>142</v>
      </c>
      <c r="B78" s="231">
        <v>5935</v>
      </c>
      <c r="C78" s="231">
        <v>20642</v>
      </c>
      <c r="D78" s="225">
        <v>68</v>
      </c>
      <c r="E78" s="231">
        <v>885</v>
      </c>
      <c r="F78" s="231">
        <v>1181</v>
      </c>
      <c r="G78" s="231">
        <v>4626</v>
      </c>
      <c r="H78" s="225">
        <v>0</v>
      </c>
      <c r="I78" s="231">
        <v>5329</v>
      </c>
      <c r="J78" s="203">
        <v>4554</v>
      </c>
    </row>
    <row r="79" spans="1:10" ht="14.25" customHeight="1">
      <c r="A79" s="202" t="s">
        <v>144</v>
      </c>
      <c r="B79" s="231">
        <v>7656</v>
      </c>
      <c r="C79" s="231">
        <v>13241</v>
      </c>
      <c r="D79" s="231">
        <v>4372</v>
      </c>
      <c r="E79" s="231">
        <v>3454</v>
      </c>
      <c r="F79" s="231">
        <v>6094</v>
      </c>
      <c r="G79" s="231">
        <v>39411</v>
      </c>
      <c r="H79" s="225">
        <v>0</v>
      </c>
      <c r="I79" s="231">
        <v>17580</v>
      </c>
      <c r="J79" s="203">
        <v>4650</v>
      </c>
    </row>
    <row r="80" spans="1:10" ht="14.25" customHeight="1">
      <c r="A80" s="202" t="s">
        <v>145</v>
      </c>
      <c r="B80" s="231">
        <v>87438</v>
      </c>
      <c r="C80" s="231">
        <v>186740</v>
      </c>
      <c r="D80" s="231">
        <v>566</v>
      </c>
      <c r="E80" s="231">
        <v>11332</v>
      </c>
      <c r="F80" s="231">
        <v>31029</v>
      </c>
      <c r="G80" s="231">
        <v>96566</v>
      </c>
      <c r="H80" s="225">
        <v>0</v>
      </c>
      <c r="I80" s="231">
        <v>101013</v>
      </c>
      <c r="J80" s="203">
        <v>111961</v>
      </c>
    </row>
    <row r="81" spans="1:10" ht="14.25" customHeight="1">
      <c r="A81" s="202" t="s">
        <v>326</v>
      </c>
      <c r="B81" s="231">
        <v>123381</v>
      </c>
      <c r="C81" s="231">
        <v>137323</v>
      </c>
      <c r="D81" s="231">
        <v>1094</v>
      </c>
      <c r="E81" s="225">
        <v>0</v>
      </c>
      <c r="F81" s="231">
        <v>28004</v>
      </c>
      <c r="G81" s="231">
        <v>74435</v>
      </c>
      <c r="H81" s="225">
        <v>0</v>
      </c>
      <c r="I81" s="231">
        <v>110295</v>
      </c>
      <c r="J81" s="203">
        <v>58708</v>
      </c>
    </row>
    <row r="82" spans="1:10" ht="14.25" customHeight="1">
      <c r="A82" s="202" t="s">
        <v>150</v>
      </c>
      <c r="B82" s="231">
        <v>2108</v>
      </c>
      <c r="C82" s="231">
        <v>8385</v>
      </c>
      <c r="D82" s="225">
        <v>9</v>
      </c>
      <c r="E82" s="225">
        <v>216</v>
      </c>
      <c r="F82" s="225">
        <v>248</v>
      </c>
      <c r="G82" s="225">
        <v>506</v>
      </c>
      <c r="H82" s="225">
        <v>0</v>
      </c>
      <c r="I82" s="231">
        <v>1372</v>
      </c>
      <c r="J82" s="203">
        <v>968</v>
      </c>
    </row>
    <row r="83" spans="1:10" ht="14.25" customHeight="1">
      <c r="A83" s="202" t="s">
        <v>236</v>
      </c>
      <c r="B83" s="231">
        <v>1963</v>
      </c>
      <c r="C83" s="231">
        <v>9515</v>
      </c>
      <c r="D83" s="225">
        <v>41</v>
      </c>
      <c r="E83" s="225">
        <v>332</v>
      </c>
      <c r="F83" s="225">
        <v>1033</v>
      </c>
      <c r="G83" s="231">
        <v>1253</v>
      </c>
      <c r="H83" s="225">
        <v>0</v>
      </c>
      <c r="I83" s="231">
        <v>4938</v>
      </c>
      <c r="J83" s="203">
        <v>3599</v>
      </c>
    </row>
    <row r="84" spans="1:10" ht="14.25" customHeight="1">
      <c r="A84" s="202" t="s">
        <v>153</v>
      </c>
      <c r="B84" s="231">
        <v>3096</v>
      </c>
      <c r="C84" s="231">
        <v>8670</v>
      </c>
      <c r="D84" s="225">
        <v>23</v>
      </c>
      <c r="E84" s="225">
        <v>227</v>
      </c>
      <c r="F84" s="225">
        <v>266</v>
      </c>
      <c r="G84" s="231">
        <v>1599</v>
      </c>
      <c r="H84" s="225">
        <v>0</v>
      </c>
      <c r="I84" s="231">
        <v>1431</v>
      </c>
      <c r="J84" s="203">
        <v>2063</v>
      </c>
    </row>
    <row r="85" spans="1:10" ht="14.25" customHeight="1">
      <c r="A85" s="202" t="s">
        <v>160</v>
      </c>
      <c r="B85" s="231">
        <v>35483</v>
      </c>
      <c r="C85" s="231">
        <v>43085</v>
      </c>
      <c r="D85" s="225">
        <v>0</v>
      </c>
      <c r="E85" s="231">
        <v>6448</v>
      </c>
      <c r="F85" s="231">
        <v>10332</v>
      </c>
      <c r="G85" s="231">
        <v>39077</v>
      </c>
      <c r="H85" s="225">
        <v>0</v>
      </c>
      <c r="I85" s="231">
        <v>29836</v>
      </c>
      <c r="J85" s="203">
        <v>25794</v>
      </c>
    </row>
    <row r="86" spans="1:10" ht="14.25" customHeight="1">
      <c r="A86" s="202" t="s">
        <v>162</v>
      </c>
      <c r="B86" s="231">
        <v>960</v>
      </c>
      <c r="C86" s="231">
        <v>5611</v>
      </c>
      <c r="D86" s="225">
        <v>2</v>
      </c>
      <c r="E86" s="225">
        <v>100</v>
      </c>
      <c r="F86" s="225">
        <v>232</v>
      </c>
      <c r="G86" s="225">
        <v>463</v>
      </c>
      <c r="H86" s="225">
        <v>25</v>
      </c>
      <c r="I86" s="231">
        <v>1546</v>
      </c>
      <c r="J86" s="203">
        <v>1808</v>
      </c>
    </row>
    <row r="87" spans="1:10" ht="14.25" customHeight="1">
      <c r="A87" s="202" t="s">
        <v>237</v>
      </c>
      <c r="B87" s="231">
        <v>17067</v>
      </c>
      <c r="C87" s="231">
        <v>69077</v>
      </c>
      <c r="D87" s="225">
        <v>356</v>
      </c>
      <c r="E87" s="231">
        <v>2713</v>
      </c>
      <c r="F87" s="231">
        <v>8004</v>
      </c>
      <c r="G87" s="231">
        <v>19934</v>
      </c>
      <c r="H87" s="225">
        <v>0</v>
      </c>
      <c r="I87" s="231">
        <v>36925</v>
      </c>
      <c r="J87" s="203">
        <v>8415</v>
      </c>
    </row>
    <row r="88" spans="1:10" ht="14.25" customHeight="1">
      <c r="A88" s="202" t="s">
        <v>163</v>
      </c>
      <c r="B88" s="231">
        <v>49670</v>
      </c>
      <c r="C88" s="231">
        <v>72728</v>
      </c>
      <c r="D88" s="225">
        <v>383</v>
      </c>
      <c r="E88" s="231">
        <v>12466</v>
      </c>
      <c r="F88" s="231">
        <v>23144</v>
      </c>
      <c r="G88" s="231">
        <v>112435</v>
      </c>
      <c r="H88" s="225">
        <v>0</v>
      </c>
      <c r="I88" s="231">
        <v>53822</v>
      </c>
      <c r="J88" s="203">
        <v>39257</v>
      </c>
    </row>
    <row r="89" spans="1:10" ht="14.25" customHeight="1">
      <c r="A89" s="202" t="s">
        <v>164</v>
      </c>
      <c r="B89" s="231">
        <v>15070</v>
      </c>
      <c r="C89" s="231">
        <v>45628</v>
      </c>
      <c r="D89" s="225">
        <v>145</v>
      </c>
      <c r="E89" s="231">
        <v>2562</v>
      </c>
      <c r="F89" s="231">
        <v>2706</v>
      </c>
      <c r="G89" s="231">
        <v>12650</v>
      </c>
      <c r="H89" s="225">
        <v>0</v>
      </c>
      <c r="I89" s="231">
        <v>17690</v>
      </c>
      <c r="J89" s="203">
        <v>16494</v>
      </c>
    </row>
    <row r="90" spans="1:10" ht="14.25" customHeight="1">
      <c r="A90" s="202" t="s">
        <v>192</v>
      </c>
      <c r="B90" s="231">
        <v>3598</v>
      </c>
      <c r="C90" s="231">
        <v>12536</v>
      </c>
      <c r="D90" s="225">
        <v>64</v>
      </c>
      <c r="E90" s="225">
        <v>778</v>
      </c>
      <c r="F90" s="231">
        <v>1097</v>
      </c>
      <c r="G90" s="231">
        <v>4035</v>
      </c>
      <c r="H90" s="225">
        <v>0</v>
      </c>
      <c r="I90" s="231">
        <v>5645</v>
      </c>
      <c r="J90" s="203">
        <v>7249</v>
      </c>
    </row>
    <row r="91" spans="1:10" ht="14.25" customHeight="1">
      <c r="A91" s="202" t="s">
        <v>166</v>
      </c>
      <c r="B91" s="231">
        <v>74048</v>
      </c>
      <c r="C91" s="231">
        <v>180603</v>
      </c>
      <c r="D91" s="225">
        <v>603</v>
      </c>
      <c r="E91" s="231">
        <v>20332</v>
      </c>
      <c r="F91" s="231">
        <v>21875</v>
      </c>
      <c r="G91" s="231">
        <v>80302</v>
      </c>
      <c r="H91" s="231">
        <v>1475</v>
      </c>
      <c r="I91" s="231">
        <v>104258</v>
      </c>
      <c r="J91" s="203">
        <v>121568</v>
      </c>
    </row>
    <row r="92" spans="1:10" ht="14.25" customHeight="1">
      <c r="A92" s="202" t="s">
        <v>167</v>
      </c>
      <c r="B92" s="231">
        <v>42480</v>
      </c>
      <c r="C92" s="231">
        <v>63701</v>
      </c>
      <c r="D92" s="225">
        <v>0</v>
      </c>
      <c r="E92" s="231">
        <v>8704</v>
      </c>
      <c r="F92" s="231">
        <v>18014</v>
      </c>
      <c r="G92" s="231">
        <v>66489</v>
      </c>
      <c r="H92" s="225">
        <v>0</v>
      </c>
      <c r="I92" s="231">
        <v>62719</v>
      </c>
      <c r="J92" s="203">
        <v>41056</v>
      </c>
    </row>
    <row r="93" spans="1:10" ht="14.25" customHeight="1">
      <c r="A93" s="202" t="s">
        <v>193</v>
      </c>
      <c r="B93" s="231">
        <v>3609</v>
      </c>
      <c r="C93" s="231">
        <v>16687</v>
      </c>
      <c r="D93" s="225">
        <v>40</v>
      </c>
      <c r="E93" s="225">
        <v>1038</v>
      </c>
      <c r="F93" s="225">
        <v>669</v>
      </c>
      <c r="G93" s="231">
        <v>4636</v>
      </c>
      <c r="H93" s="225">
        <v>0</v>
      </c>
      <c r="I93" s="231">
        <v>5502</v>
      </c>
      <c r="J93" s="203">
        <v>7230</v>
      </c>
    </row>
    <row r="94" spans="1:10" ht="14.25" customHeight="1">
      <c r="A94" s="202"/>
      <c r="B94" s="400"/>
      <c r="C94" s="400"/>
      <c r="D94" s="400"/>
      <c r="E94" s="400"/>
      <c r="F94" s="400"/>
      <c r="G94" s="400"/>
      <c r="H94" s="400"/>
      <c r="I94" s="400"/>
      <c r="J94" s="401"/>
    </row>
    <row r="95" spans="1:10" ht="14.25" customHeight="1">
      <c r="A95" s="402" t="s">
        <v>11</v>
      </c>
      <c r="B95" s="403">
        <f>MEDIAN(B4:B93)</f>
        <v>17430.5</v>
      </c>
      <c r="C95" s="403">
        <f t="shared" ref="C95:J95" si="0">MEDIAN(C4:C93)</f>
        <v>46823.5</v>
      </c>
      <c r="D95" s="403">
        <f t="shared" si="0"/>
        <v>49</v>
      </c>
      <c r="E95" s="403">
        <f t="shared" si="0"/>
        <v>3745</v>
      </c>
      <c r="F95" s="403">
        <f t="shared" si="0"/>
        <v>5610.5</v>
      </c>
      <c r="G95" s="403">
        <f t="shared" si="0"/>
        <v>18309.5</v>
      </c>
      <c r="H95" s="403">
        <f t="shared" si="0"/>
        <v>0</v>
      </c>
      <c r="I95" s="403">
        <f t="shared" si="0"/>
        <v>25405.5</v>
      </c>
      <c r="J95" s="403">
        <f t="shared" si="0"/>
        <v>15634.5</v>
      </c>
    </row>
    <row r="96" spans="1:10" ht="14.25" customHeight="1">
      <c r="A96" s="402" t="s">
        <v>10</v>
      </c>
      <c r="B96" s="403">
        <f>AVERAGE(B4:B93)</f>
        <v>28506.255555555555</v>
      </c>
      <c r="C96" s="403">
        <f t="shared" ref="C96:J96" si="1">AVERAGE(C4:C93)</f>
        <v>68335.766666666663</v>
      </c>
      <c r="D96" s="403">
        <f t="shared" si="1"/>
        <v>650.29999999999995</v>
      </c>
      <c r="E96" s="403">
        <f t="shared" si="1"/>
        <v>6699.1222222222223</v>
      </c>
      <c r="F96" s="403">
        <f t="shared" si="1"/>
        <v>10835.522222222222</v>
      </c>
      <c r="G96" s="403">
        <f t="shared" si="1"/>
        <v>37870.388888888891</v>
      </c>
      <c r="H96" s="403">
        <f t="shared" si="1"/>
        <v>1298.8333333333333</v>
      </c>
      <c r="I96" s="403">
        <f t="shared" si="1"/>
        <v>40424.077777777777</v>
      </c>
      <c r="J96" s="403">
        <f t="shared" si="1"/>
        <v>29835.322222222221</v>
      </c>
    </row>
    <row r="97" spans="1:10" ht="14.25" customHeight="1">
      <c r="A97" s="402" t="s">
        <v>239</v>
      </c>
      <c r="B97" s="403">
        <f>SUM(B4:B93)</f>
        <v>2565563</v>
      </c>
      <c r="C97" s="403">
        <f t="shared" ref="C97:J97" si="2">SUM(C4:C93)</f>
        <v>6150219</v>
      </c>
      <c r="D97" s="403">
        <f t="shared" si="2"/>
        <v>58527</v>
      </c>
      <c r="E97" s="403">
        <f t="shared" si="2"/>
        <v>602921</v>
      </c>
      <c r="F97" s="403">
        <f t="shared" si="2"/>
        <v>975197</v>
      </c>
      <c r="G97" s="403">
        <f t="shared" si="2"/>
        <v>3408335</v>
      </c>
      <c r="H97" s="403">
        <f t="shared" si="2"/>
        <v>116895</v>
      </c>
      <c r="I97" s="403">
        <f t="shared" si="2"/>
        <v>3638167</v>
      </c>
      <c r="J97" s="403">
        <f t="shared" si="2"/>
        <v>2685179</v>
      </c>
    </row>
  </sheetData>
  <conditionalFormatting sqref="B3:J93">
    <cfRule type="cellIs" dxfId="201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F5A1-62B8-4169-9241-E318CA311762}">
  <sheetPr codeName="Sheet18"/>
  <dimension ref="A1:AB50"/>
  <sheetViews>
    <sheetView topLeftCell="A29" zoomScaleNormal="100" workbookViewId="0">
      <selection activeCell="D58" sqref="D58"/>
    </sheetView>
  </sheetViews>
  <sheetFormatPr defaultColWidth="9.140625" defaultRowHeight="14.25" customHeight="1"/>
  <cols>
    <col min="1" max="1" width="17.140625" customWidth="1"/>
    <col min="2" max="2" width="8.7109375" style="194" bestFit="1" customWidth="1"/>
    <col min="3" max="3" width="6.5703125" style="194" bestFit="1" customWidth="1"/>
    <col min="4" max="4" width="9.42578125" style="194" customWidth="1"/>
    <col min="5" max="5" width="7.85546875" style="194" customWidth="1"/>
    <col min="6" max="6" width="9.7109375" style="194" customWidth="1"/>
    <col min="7" max="7" width="8.28515625" style="194" customWidth="1"/>
    <col min="8" max="8" width="9.28515625" style="194" customWidth="1"/>
    <col min="9" max="9" width="8.85546875" style="194" customWidth="1"/>
    <col min="10" max="10" width="8.140625" style="138" customWidth="1"/>
    <col min="11" max="11" width="21.5703125" style="34" bestFit="1" customWidth="1"/>
    <col min="12" max="12" width="14.85546875" style="26" customWidth="1"/>
    <col min="13" max="13" width="11.42578125" style="34" customWidth="1"/>
    <col min="14" max="14" width="14" style="26" customWidth="1"/>
    <col min="15" max="15" width="15.28515625" style="26" customWidth="1"/>
    <col min="16" max="16" width="14.5703125" style="26" customWidth="1"/>
    <col min="17" max="17" width="14.42578125" style="26" customWidth="1"/>
    <col min="18" max="18" width="15.85546875" style="26" customWidth="1"/>
    <col min="19" max="19" width="14.5703125" style="26" bestFit="1" customWidth="1"/>
    <col min="20" max="20" width="14.140625" style="26" customWidth="1"/>
    <col min="28" max="28" width="9.140625" style="26"/>
  </cols>
  <sheetData>
    <row r="1" spans="1:10" ht="16.5" customHeight="1">
      <c r="A1" s="1" t="s">
        <v>333</v>
      </c>
    </row>
    <row r="2" spans="1:10" ht="11.25" customHeight="1">
      <c r="A2" s="1"/>
    </row>
    <row r="3" spans="1:10" ht="38.25" customHeight="1">
      <c r="A3" s="17"/>
      <c r="B3" s="42" t="s">
        <v>334</v>
      </c>
      <c r="C3" s="42" t="s">
        <v>335</v>
      </c>
      <c r="D3" s="42" t="s">
        <v>336</v>
      </c>
      <c r="E3" s="42" t="s">
        <v>337</v>
      </c>
      <c r="F3" s="42" t="s">
        <v>338</v>
      </c>
      <c r="G3" s="42" t="s">
        <v>339</v>
      </c>
      <c r="H3" s="42" t="s">
        <v>340</v>
      </c>
      <c r="I3" s="42" t="s">
        <v>341</v>
      </c>
      <c r="J3" s="42" t="s">
        <v>342</v>
      </c>
    </row>
    <row r="4" spans="1:10" ht="14.25" customHeight="1">
      <c r="A4" s="191" t="s">
        <v>321</v>
      </c>
      <c r="B4" s="192">
        <v>28100</v>
      </c>
      <c r="C4" s="192">
        <v>77934</v>
      </c>
      <c r="D4" s="191">
        <v>340</v>
      </c>
      <c r="E4" s="192">
        <v>5550</v>
      </c>
      <c r="F4" s="192">
        <v>8604</v>
      </c>
      <c r="G4" s="192">
        <v>36127</v>
      </c>
      <c r="H4" s="191">
        <v>0</v>
      </c>
      <c r="I4" s="192">
        <v>46232</v>
      </c>
      <c r="J4" s="192">
        <v>25262</v>
      </c>
    </row>
    <row r="5" spans="1:10" ht="14.25" customHeight="1">
      <c r="A5" s="191" t="s">
        <v>185</v>
      </c>
      <c r="B5" s="192">
        <v>22692</v>
      </c>
      <c r="C5" s="192">
        <v>51305</v>
      </c>
      <c r="D5" s="191">
        <v>0</v>
      </c>
      <c r="E5" s="192">
        <v>6378</v>
      </c>
      <c r="F5" s="192">
        <v>5964</v>
      </c>
      <c r="G5" s="192">
        <v>18333</v>
      </c>
      <c r="H5" s="191">
        <v>0</v>
      </c>
      <c r="I5" s="192">
        <v>25535</v>
      </c>
      <c r="J5" s="192">
        <v>7358</v>
      </c>
    </row>
    <row r="6" spans="1:10" ht="14.25" customHeight="1">
      <c r="A6" s="191" t="s">
        <v>29</v>
      </c>
      <c r="B6" s="192">
        <v>1943</v>
      </c>
      <c r="C6" s="192">
        <v>5844</v>
      </c>
      <c r="D6" s="191">
        <v>0</v>
      </c>
      <c r="E6" s="191">
        <v>2081</v>
      </c>
      <c r="F6" s="191">
        <v>14</v>
      </c>
      <c r="G6" s="192">
        <v>575</v>
      </c>
      <c r="H6" s="191">
        <v>0</v>
      </c>
      <c r="I6" s="191">
        <v>570</v>
      </c>
      <c r="J6" s="191">
        <v>57</v>
      </c>
    </row>
    <row r="7" spans="1:10" ht="14.25" customHeight="1">
      <c r="A7" s="191" t="s">
        <v>30</v>
      </c>
      <c r="B7" s="192">
        <v>16208</v>
      </c>
      <c r="C7" s="192">
        <v>46173</v>
      </c>
      <c r="D7" s="191">
        <v>0</v>
      </c>
      <c r="E7" s="192">
        <v>3207</v>
      </c>
      <c r="F7" s="192">
        <v>3599</v>
      </c>
      <c r="G7" s="192">
        <v>11048</v>
      </c>
      <c r="H7" s="191">
        <v>0</v>
      </c>
      <c r="I7" s="192">
        <v>16908</v>
      </c>
      <c r="J7" s="192">
        <v>18253</v>
      </c>
    </row>
    <row r="8" spans="1:10" ht="14.25" customHeight="1">
      <c r="A8" s="191" t="s">
        <v>32</v>
      </c>
      <c r="B8" s="192">
        <v>19869</v>
      </c>
      <c r="C8" s="192">
        <v>47112</v>
      </c>
      <c r="D8" s="192">
        <v>1176</v>
      </c>
      <c r="E8" s="192">
        <v>5724</v>
      </c>
      <c r="F8" s="192">
        <v>35892</v>
      </c>
      <c r="G8" s="192">
        <v>40856</v>
      </c>
      <c r="H8" s="191">
        <v>0</v>
      </c>
      <c r="I8" s="192">
        <v>46273</v>
      </c>
      <c r="J8" s="192">
        <v>24643</v>
      </c>
    </row>
    <row r="9" spans="1:10" ht="14.25" customHeight="1">
      <c r="A9" s="191" t="s">
        <v>33</v>
      </c>
      <c r="B9" s="192">
        <v>17794</v>
      </c>
      <c r="C9" s="192">
        <v>62729</v>
      </c>
      <c r="D9" s="191">
        <v>251</v>
      </c>
      <c r="E9" s="192">
        <v>2546</v>
      </c>
      <c r="F9" s="192">
        <v>3608</v>
      </c>
      <c r="G9" s="192">
        <v>12851</v>
      </c>
      <c r="H9" s="191">
        <v>0</v>
      </c>
      <c r="I9" s="192">
        <v>18773</v>
      </c>
      <c r="J9" s="192">
        <v>17357</v>
      </c>
    </row>
    <row r="10" spans="1:10" ht="14.25" customHeight="1">
      <c r="A10" s="191" t="s">
        <v>37</v>
      </c>
      <c r="B10" s="192">
        <v>1433</v>
      </c>
      <c r="C10" s="192">
        <v>13573</v>
      </c>
      <c r="D10" s="191">
        <v>5</v>
      </c>
      <c r="E10" s="191">
        <v>369</v>
      </c>
      <c r="F10" s="191">
        <v>221</v>
      </c>
      <c r="G10" s="192">
        <v>1412</v>
      </c>
      <c r="H10" s="191">
        <v>0</v>
      </c>
      <c r="I10" s="192">
        <v>2695</v>
      </c>
      <c r="J10" s="192">
        <v>2156</v>
      </c>
    </row>
    <row r="11" spans="1:10" ht="14.25" customHeight="1">
      <c r="A11" s="191" t="s">
        <v>215</v>
      </c>
      <c r="B11" s="192">
        <v>2936</v>
      </c>
      <c r="C11" s="192">
        <v>5990</v>
      </c>
      <c r="D11" s="191">
        <v>0</v>
      </c>
      <c r="E11" s="191">
        <v>497</v>
      </c>
      <c r="F11" s="191">
        <v>470</v>
      </c>
      <c r="G11" s="191">
        <v>577</v>
      </c>
      <c r="H11" s="191">
        <v>0</v>
      </c>
      <c r="I11" s="192">
        <v>5683</v>
      </c>
      <c r="J11" s="192">
        <v>6023</v>
      </c>
    </row>
    <row r="12" spans="1:10" ht="14.25" customHeight="1">
      <c r="A12" s="191" t="s">
        <v>38</v>
      </c>
      <c r="B12" s="192">
        <v>91391</v>
      </c>
      <c r="C12" s="192">
        <v>143616</v>
      </c>
      <c r="D12" s="191">
        <v>3</v>
      </c>
      <c r="E12" s="192">
        <v>47202</v>
      </c>
      <c r="F12" s="192">
        <v>36311</v>
      </c>
      <c r="G12" s="192">
        <v>193806</v>
      </c>
      <c r="H12" s="192">
        <v>73956</v>
      </c>
      <c r="I12" s="192">
        <v>121277</v>
      </c>
      <c r="J12" s="192">
        <v>62267</v>
      </c>
    </row>
    <row r="13" spans="1:10" ht="14.25" customHeight="1">
      <c r="A13" s="191" t="s">
        <v>42</v>
      </c>
      <c r="B13" s="192">
        <v>51722</v>
      </c>
      <c r="C13" s="192">
        <v>63980</v>
      </c>
      <c r="D13" s="191">
        <v>406</v>
      </c>
      <c r="E13" s="192">
        <v>4209</v>
      </c>
      <c r="F13" s="192">
        <v>11133</v>
      </c>
      <c r="G13" s="192">
        <v>32351</v>
      </c>
      <c r="H13" s="192">
        <v>6135</v>
      </c>
      <c r="I13" s="192">
        <v>32005</v>
      </c>
      <c r="J13" s="192">
        <v>33352</v>
      </c>
    </row>
    <row r="14" spans="1:10" ht="14.25" customHeight="1">
      <c r="A14" s="191" t="s">
        <v>44</v>
      </c>
      <c r="B14" s="191">
        <v>280</v>
      </c>
      <c r="C14" s="192">
        <v>1428</v>
      </c>
      <c r="D14" s="191">
        <v>0</v>
      </c>
      <c r="E14" s="191">
        <v>5</v>
      </c>
      <c r="F14" s="191">
        <v>63</v>
      </c>
      <c r="G14" s="191">
        <v>368</v>
      </c>
      <c r="H14" s="191">
        <v>0</v>
      </c>
      <c r="I14" s="191">
        <v>480</v>
      </c>
      <c r="J14" s="191">
        <v>663</v>
      </c>
    </row>
    <row r="15" spans="1:10" ht="14.25" customHeight="1">
      <c r="A15" s="191" t="s">
        <v>47</v>
      </c>
      <c r="B15" s="192">
        <v>3470</v>
      </c>
      <c r="C15" s="192">
        <v>18240</v>
      </c>
      <c r="D15" s="191">
        <v>4</v>
      </c>
      <c r="E15" s="191">
        <v>404</v>
      </c>
      <c r="F15" s="191">
        <v>1744</v>
      </c>
      <c r="G15" s="192">
        <v>3156</v>
      </c>
      <c r="H15" s="191">
        <v>0</v>
      </c>
      <c r="I15" s="192">
        <v>5930</v>
      </c>
      <c r="J15" s="192">
        <v>4713</v>
      </c>
    </row>
    <row r="16" spans="1:10" ht="14.25" customHeight="1">
      <c r="A16" s="191" t="s">
        <v>49</v>
      </c>
      <c r="B16" s="192">
        <v>14341</v>
      </c>
      <c r="C16" s="192">
        <v>17204</v>
      </c>
      <c r="D16" s="192">
        <v>1960</v>
      </c>
      <c r="E16" s="192">
        <v>3717</v>
      </c>
      <c r="F16" s="192">
        <v>6537</v>
      </c>
      <c r="G16" s="192">
        <v>27279</v>
      </c>
      <c r="H16" s="191">
        <v>0</v>
      </c>
      <c r="I16" s="192">
        <v>21986</v>
      </c>
      <c r="J16" s="192">
        <v>5951</v>
      </c>
    </row>
    <row r="17" spans="1:10" ht="14.25" customHeight="1">
      <c r="A17" s="191" t="s">
        <v>52</v>
      </c>
      <c r="B17" s="192">
        <v>12301</v>
      </c>
      <c r="C17" s="192">
        <v>23394</v>
      </c>
      <c r="D17" s="191">
        <v>531</v>
      </c>
      <c r="E17" s="192">
        <v>4242</v>
      </c>
      <c r="F17" s="192">
        <v>4297</v>
      </c>
      <c r="G17" s="192">
        <v>30017</v>
      </c>
      <c r="H17" s="191">
        <v>0</v>
      </c>
      <c r="I17" s="192">
        <v>29462</v>
      </c>
      <c r="J17" s="192">
        <v>11535</v>
      </c>
    </row>
    <row r="18" spans="1:10" ht="14.25" customHeight="1">
      <c r="A18" s="191" t="s">
        <v>54</v>
      </c>
      <c r="B18" s="192">
        <v>13458</v>
      </c>
      <c r="C18" s="192">
        <v>43539</v>
      </c>
      <c r="D18" s="192">
        <v>911</v>
      </c>
      <c r="E18" s="192">
        <v>7715</v>
      </c>
      <c r="F18" s="192">
        <v>5796</v>
      </c>
      <c r="G18" s="192">
        <v>28010</v>
      </c>
      <c r="H18" s="192">
        <v>3664</v>
      </c>
      <c r="I18" s="192">
        <v>29204</v>
      </c>
      <c r="J18" s="192">
        <v>8102</v>
      </c>
    </row>
    <row r="19" spans="1:10" ht="14.25" customHeight="1">
      <c r="A19" s="191" t="s">
        <v>56</v>
      </c>
      <c r="B19" s="192">
        <v>24616</v>
      </c>
      <c r="C19" s="192">
        <v>52836</v>
      </c>
      <c r="D19" s="192">
        <v>1294</v>
      </c>
      <c r="E19" s="192">
        <v>14449</v>
      </c>
      <c r="F19" s="192">
        <v>30228</v>
      </c>
      <c r="G19" s="192">
        <v>46843</v>
      </c>
      <c r="H19" s="191">
        <v>0</v>
      </c>
      <c r="I19" s="192">
        <v>56218</v>
      </c>
      <c r="J19" s="192">
        <v>32836</v>
      </c>
    </row>
    <row r="20" spans="1:10" ht="14.25" customHeight="1">
      <c r="A20" s="191" t="s">
        <v>57</v>
      </c>
      <c r="B20" s="192">
        <v>38513</v>
      </c>
      <c r="C20" s="192">
        <v>62070</v>
      </c>
      <c r="D20" s="191">
        <v>0</v>
      </c>
      <c r="E20" s="192">
        <v>17030</v>
      </c>
      <c r="F20" s="192">
        <v>18464</v>
      </c>
      <c r="G20" s="192">
        <v>99292</v>
      </c>
      <c r="H20" s="191">
        <v>3063</v>
      </c>
      <c r="I20" s="192">
        <v>72974</v>
      </c>
      <c r="J20" s="192">
        <v>53446</v>
      </c>
    </row>
    <row r="21" spans="1:10" ht="14.25" customHeight="1">
      <c r="A21" s="191" t="s">
        <v>59</v>
      </c>
      <c r="B21" s="192">
        <v>82034</v>
      </c>
      <c r="C21" s="192">
        <v>307245</v>
      </c>
      <c r="D21" s="191">
        <v>8</v>
      </c>
      <c r="E21" s="192">
        <v>11417</v>
      </c>
      <c r="F21" s="192">
        <v>22549</v>
      </c>
      <c r="G21" s="192">
        <v>64055</v>
      </c>
      <c r="H21" s="191">
        <v>0</v>
      </c>
      <c r="I21" s="192">
        <v>167942</v>
      </c>
      <c r="J21" s="192">
        <v>149542</v>
      </c>
    </row>
    <row r="22" spans="1:10" ht="14.25" customHeight="1">
      <c r="A22" s="191" t="s">
        <v>322</v>
      </c>
      <c r="B22" s="192">
        <v>38158</v>
      </c>
      <c r="C22" s="192">
        <v>103792</v>
      </c>
      <c r="D22" s="191">
        <v>12</v>
      </c>
      <c r="E22" s="192">
        <v>3750</v>
      </c>
      <c r="F22" s="192">
        <v>8436</v>
      </c>
      <c r="G22" s="192">
        <v>14757</v>
      </c>
      <c r="H22" s="191">
        <v>0</v>
      </c>
      <c r="I22" s="192">
        <v>50106</v>
      </c>
      <c r="J22" s="192">
        <v>15224</v>
      </c>
    </row>
    <row r="23" spans="1:10" ht="14.25" customHeight="1">
      <c r="A23" s="191" t="s">
        <v>222</v>
      </c>
      <c r="B23" s="192">
        <v>23610</v>
      </c>
      <c r="C23" s="192">
        <v>66752</v>
      </c>
      <c r="D23" s="191">
        <v>0</v>
      </c>
      <c r="E23" s="192">
        <v>5065</v>
      </c>
      <c r="F23" s="192">
        <v>5425</v>
      </c>
      <c r="G23" s="192">
        <v>18286</v>
      </c>
      <c r="H23" s="192">
        <v>5307</v>
      </c>
      <c r="I23" s="192">
        <v>35143</v>
      </c>
      <c r="J23" s="192">
        <v>15234</v>
      </c>
    </row>
    <row r="24" spans="1:10" ht="14.25" customHeight="1">
      <c r="A24" s="191" t="s">
        <v>60</v>
      </c>
      <c r="B24" s="192">
        <v>10833</v>
      </c>
      <c r="C24" s="192">
        <v>54349</v>
      </c>
      <c r="D24" s="191">
        <v>0</v>
      </c>
      <c r="E24" s="192">
        <v>1002</v>
      </c>
      <c r="F24" s="192">
        <v>2184</v>
      </c>
      <c r="G24" s="192">
        <v>7210</v>
      </c>
      <c r="H24" s="191">
        <v>0</v>
      </c>
      <c r="I24" s="192">
        <v>9531</v>
      </c>
      <c r="J24" s="192">
        <v>10817</v>
      </c>
    </row>
    <row r="25" spans="1:10" ht="14.25" customHeight="1">
      <c r="A25" s="191" t="s">
        <v>323</v>
      </c>
      <c r="B25" s="192">
        <v>33985</v>
      </c>
      <c r="C25" s="192">
        <v>124119</v>
      </c>
      <c r="D25" s="191">
        <v>315</v>
      </c>
      <c r="E25" s="192">
        <v>5779</v>
      </c>
      <c r="F25" s="192">
        <v>6423</v>
      </c>
      <c r="G25" s="192">
        <v>26346</v>
      </c>
      <c r="H25" s="192">
        <v>2118</v>
      </c>
      <c r="I25" s="192">
        <v>30160</v>
      </c>
      <c r="J25" s="192">
        <v>30949</v>
      </c>
    </row>
    <row r="26" spans="1:10" ht="14.25" customHeight="1">
      <c r="A26" s="191" t="s">
        <v>63</v>
      </c>
      <c r="B26" s="191">
        <v>807</v>
      </c>
      <c r="C26" s="192">
        <v>4438</v>
      </c>
      <c r="D26" s="191">
        <v>0</v>
      </c>
      <c r="E26" s="191">
        <v>281</v>
      </c>
      <c r="F26" s="191">
        <v>172</v>
      </c>
      <c r="G26" s="191">
        <v>882</v>
      </c>
      <c r="H26" s="191">
        <v>0</v>
      </c>
      <c r="I26" s="192">
        <v>864</v>
      </c>
      <c r="J26" s="192">
        <v>1432</v>
      </c>
    </row>
    <row r="27" spans="1:10" ht="14.25" customHeight="1">
      <c r="A27" s="191" t="s">
        <v>65</v>
      </c>
      <c r="B27" s="192">
        <v>23169</v>
      </c>
      <c r="C27" s="192">
        <v>88749</v>
      </c>
      <c r="D27" s="191">
        <v>0</v>
      </c>
      <c r="E27" s="192">
        <v>2952</v>
      </c>
      <c r="F27" s="192">
        <v>3548</v>
      </c>
      <c r="G27" s="192">
        <v>15533</v>
      </c>
      <c r="H27" s="191">
        <v>0</v>
      </c>
      <c r="I27" s="192">
        <v>27256</v>
      </c>
      <c r="J27" s="192">
        <v>16035</v>
      </c>
    </row>
    <row r="28" spans="1:10" ht="14.25" customHeight="1">
      <c r="A28" s="191" t="s">
        <v>70</v>
      </c>
      <c r="B28" s="192">
        <v>25666</v>
      </c>
      <c r="C28" s="192">
        <v>45970</v>
      </c>
      <c r="D28" s="191">
        <v>113</v>
      </c>
      <c r="E28" s="192">
        <v>10444</v>
      </c>
      <c r="F28" s="192">
        <v>17205</v>
      </c>
      <c r="G28" s="192">
        <v>46576</v>
      </c>
      <c r="H28" s="191">
        <v>0</v>
      </c>
      <c r="I28" s="192">
        <v>62730</v>
      </c>
      <c r="J28" s="192">
        <v>19606</v>
      </c>
    </row>
    <row r="29" spans="1:10" ht="14.25" customHeight="1">
      <c r="A29" s="191" t="s">
        <v>74</v>
      </c>
      <c r="B29" s="192">
        <v>2209</v>
      </c>
      <c r="C29" s="192">
        <v>9840</v>
      </c>
      <c r="D29" s="191">
        <v>0</v>
      </c>
      <c r="E29" s="191">
        <v>288</v>
      </c>
      <c r="F29" s="191">
        <v>164</v>
      </c>
      <c r="G29" s="192">
        <v>2676</v>
      </c>
      <c r="H29" s="191">
        <v>0</v>
      </c>
      <c r="I29" s="192">
        <v>2233</v>
      </c>
      <c r="J29" s="192">
        <v>3647</v>
      </c>
    </row>
    <row r="30" spans="1:10" ht="14.25" customHeight="1">
      <c r="A30" s="191" t="s">
        <v>75</v>
      </c>
      <c r="B30" s="192">
        <v>13696</v>
      </c>
      <c r="C30" s="192">
        <v>53796</v>
      </c>
      <c r="D30" s="191">
        <v>0</v>
      </c>
      <c r="E30" s="192">
        <v>1726</v>
      </c>
      <c r="F30" s="192">
        <v>2390</v>
      </c>
      <c r="G30" s="192">
        <v>7720</v>
      </c>
      <c r="H30" s="191">
        <v>0</v>
      </c>
      <c r="I30" s="192">
        <v>11786</v>
      </c>
      <c r="J30" s="192">
        <v>21580</v>
      </c>
    </row>
    <row r="31" spans="1:10" ht="14.25" customHeight="1">
      <c r="A31" s="191" t="s">
        <v>76</v>
      </c>
      <c r="B31" s="192">
        <v>12484</v>
      </c>
      <c r="C31" s="192">
        <v>13074</v>
      </c>
      <c r="D31" s="192">
        <v>2384</v>
      </c>
      <c r="E31" s="192">
        <v>8494</v>
      </c>
      <c r="F31" s="192">
        <v>8208</v>
      </c>
      <c r="G31" s="192">
        <v>41539</v>
      </c>
      <c r="H31" s="191">
        <v>0</v>
      </c>
      <c r="I31" s="192">
        <v>23911</v>
      </c>
      <c r="J31" s="192">
        <v>33593</v>
      </c>
    </row>
    <row r="32" spans="1:10" ht="14.25" customHeight="1">
      <c r="A32" s="191" t="s">
        <v>79</v>
      </c>
      <c r="B32" s="192">
        <v>32147</v>
      </c>
      <c r="C32" s="192">
        <v>59600</v>
      </c>
      <c r="D32" s="192">
        <v>2076</v>
      </c>
      <c r="E32" s="192">
        <v>9146</v>
      </c>
      <c r="F32" s="192">
        <v>14842</v>
      </c>
      <c r="G32" s="192">
        <v>96304</v>
      </c>
      <c r="H32" s="191">
        <v>0</v>
      </c>
      <c r="I32" s="192">
        <v>58796</v>
      </c>
      <c r="J32" s="192">
        <v>35773</v>
      </c>
    </row>
    <row r="33" spans="1:10" ht="14.25" customHeight="1">
      <c r="A33" s="191" t="s">
        <v>187</v>
      </c>
      <c r="B33" s="192">
        <v>5923</v>
      </c>
      <c r="C33" s="192">
        <v>18765</v>
      </c>
      <c r="D33" s="191">
        <v>305</v>
      </c>
      <c r="E33" s="191">
        <v>874</v>
      </c>
      <c r="F33" s="191">
        <v>522</v>
      </c>
      <c r="G33" s="192">
        <v>2160</v>
      </c>
      <c r="H33" s="191">
        <v>990</v>
      </c>
      <c r="I33" s="192">
        <v>2283</v>
      </c>
      <c r="J33" s="192">
        <v>1670</v>
      </c>
    </row>
    <row r="34" spans="1:10" ht="14.25" customHeight="1">
      <c r="A34" s="191" t="s">
        <v>82</v>
      </c>
      <c r="B34" s="192">
        <v>13152</v>
      </c>
      <c r="C34" s="192">
        <v>37485</v>
      </c>
      <c r="D34" s="191">
        <v>0</v>
      </c>
      <c r="E34" s="192">
        <v>1851</v>
      </c>
      <c r="F34" s="192">
        <v>2403</v>
      </c>
      <c r="G34" s="192">
        <v>8947</v>
      </c>
      <c r="H34" s="191">
        <v>0</v>
      </c>
      <c r="I34" s="192">
        <v>9917</v>
      </c>
      <c r="J34" s="192">
        <v>9441</v>
      </c>
    </row>
    <row r="35" spans="1:10" ht="14.25" customHeight="1">
      <c r="A35" s="191" t="s">
        <v>226</v>
      </c>
      <c r="B35" s="191">
        <v>739</v>
      </c>
      <c r="C35" s="192">
        <v>5052</v>
      </c>
      <c r="D35" s="191">
        <v>0</v>
      </c>
      <c r="E35" s="191">
        <v>111</v>
      </c>
      <c r="F35" s="191">
        <v>0</v>
      </c>
      <c r="G35" s="192">
        <v>808</v>
      </c>
      <c r="H35" s="191">
        <v>0</v>
      </c>
      <c r="I35" s="192">
        <v>1236</v>
      </c>
      <c r="J35" s="191">
        <v>805</v>
      </c>
    </row>
    <row r="36" spans="1:10" ht="14.25" customHeight="1">
      <c r="A36" s="191" t="s">
        <v>85</v>
      </c>
      <c r="B36" s="192">
        <v>1921</v>
      </c>
      <c r="C36" s="192">
        <v>9146</v>
      </c>
      <c r="D36" s="191">
        <v>0</v>
      </c>
      <c r="E36" s="191">
        <v>556</v>
      </c>
      <c r="F36" s="191">
        <v>510</v>
      </c>
      <c r="G36" s="192">
        <v>1842</v>
      </c>
      <c r="H36" s="191">
        <v>0</v>
      </c>
      <c r="I36" s="192">
        <v>3032</v>
      </c>
      <c r="J36" s="192">
        <v>4398</v>
      </c>
    </row>
    <row r="37" spans="1:10" ht="14.25" customHeight="1">
      <c r="A37" s="191" t="s">
        <v>88</v>
      </c>
      <c r="B37" s="192">
        <v>18490</v>
      </c>
      <c r="C37" s="192">
        <v>31846</v>
      </c>
      <c r="D37" s="191">
        <v>6</v>
      </c>
      <c r="E37" s="192">
        <v>2215</v>
      </c>
      <c r="F37" s="192">
        <v>2864</v>
      </c>
      <c r="G37" s="192">
        <v>11446</v>
      </c>
      <c r="H37" s="191">
        <v>0</v>
      </c>
      <c r="I37" s="192">
        <v>23937</v>
      </c>
      <c r="J37" s="192">
        <v>14149</v>
      </c>
    </row>
    <row r="38" spans="1:10" ht="14.25" customHeight="1">
      <c r="A38" s="191" t="s">
        <v>227</v>
      </c>
      <c r="B38" s="192">
        <v>67186</v>
      </c>
      <c r="C38" s="192">
        <v>125510</v>
      </c>
      <c r="D38" s="191">
        <v>135</v>
      </c>
      <c r="E38" s="192">
        <v>30085</v>
      </c>
      <c r="F38" s="192">
        <v>71046</v>
      </c>
      <c r="G38" s="192">
        <v>208221</v>
      </c>
      <c r="H38" s="191">
        <v>0</v>
      </c>
      <c r="I38" s="192">
        <v>210765</v>
      </c>
      <c r="J38" s="192">
        <v>105207</v>
      </c>
    </row>
    <row r="39" spans="1:10" ht="14.25" customHeight="1">
      <c r="A39" s="191" t="s">
        <v>91</v>
      </c>
      <c r="B39" s="192">
        <v>2424</v>
      </c>
      <c r="C39" s="192">
        <v>17988</v>
      </c>
      <c r="D39" s="191">
        <v>0</v>
      </c>
      <c r="E39" s="191">
        <v>153</v>
      </c>
      <c r="F39" s="191">
        <v>346</v>
      </c>
      <c r="G39" s="192">
        <v>1301</v>
      </c>
      <c r="H39" s="191">
        <v>0</v>
      </c>
      <c r="I39" s="192">
        <v>2321</v>
      </c>
      <c r="J39" s="192">
        <v>4878</v>
      </c>
    </row>
    <row r="40" spans="1:10" ht="14.25" customHeight="1">
      <c r="A40" s="191" t="s">
        <v>92</v>
      </c>
      <c r="B40" s="192">
        <v>46868</v>
      </c>
      <c r="C40" s="192">
        <v>79311</v>
      </c>
      <c r="D40" s="191">
        <v>0</v>
      </c>
      <c r="E40" s="192">
        <v>11266</v>
      </c>
      <c r="F40" s="192">
        <v>20157</v>
      </c>
      <c r="G40" s="192">
        <v>70927</v>
      </c>
      <c r="H40" s="191">
        <v>0</v>
      </c>
      <c r="I40" s="192">
        <v>81034</v>
      </c>
      <c r="J40" s="192">
        <v>199804</v>
      </c>
    </row>
    <row r="41" spans="1:10" ht="14.25" customHeight="1">
      <c r="A41" s="191" t="s">
        <v>189</v>
      </c>
      <c r="B41" s="192">
        <v>87193</v>
      </c>
      <c r="C41" s="192">
        <v>116581</v>
      </c>
      <c r="D41" s="192">
        <v>6954</v>
      </c>
      <c r="E41" s="192">
        <v>17969</v>
      </c>
      <c r="F41" s="192">
        <v>27051</v>
      </c>
      <c r="G41" s="192">
        <v>70421</v>
      </c>
      <c r="H41" s="191">
        <v>0</v>
      </c>
      <c r="I41" s="192">
        <v>127287</v>
      </c>
      <c r="J41" s="192">
        <v>47755</v>
      </c>
    </row>
    <row r="42" spans="1:10" ht="14.25" customHeight="1">
      <c r="A42" s="191" t="s">
        <v>96</v>
      </c>
      <c r="B42" s="192">
        <v>9795</v>
      </c>
      <c r="C42" s="192">
        <v>31300</v>
      </c>
      <c r="D42" s="191">
        <v>205</v>
      </c>
      <c r="E42" s="192">
        <v>4596</v>
      </c>
      <c r="F42" s="192">
        <v>1525</v>
      </c>
      <c r="G42" s="192">
        <v>6803</v>
      </c>
      <c r="H42" s="192">
        <v>2951</v>
      </c>
      <c r="I42" s="192">
        <v>14902</v>
      </c>
      <c r="J42" s="192">
        <v>6850</v>
      </c>
    </row>
    <row r="43" spans="1:10" ht="14.25" customHeight="1">
      <c r="A43" s="191" t="s">
        <v>98</v>
      </c>
      <c r="B43" s="192">
        <v>14548</v>
      </c>
      <c r="C43" s="192">
        <v>59286</v>
      </c>
      <c r="D43" s="191">
        <v>57</v>
      </c>
      <c r="E43" s="192">
        <v>2802</v>
      </c>
      <c r="F43" s="192">
        <v>2394</v>
      </c>
      <c r="G43" s="192">
        <v>8223</v>
      </c>
      <c r="H43" s="191">
        <v>0</v>
      </c>
      <c r="I43" s="192">
        <v>8746</v>
      </c>
      <c r="J43" s="192">
        <v>18060</v>
      </c>
    </row>
    <row r="44" spans="1:10" ht="14.25" customHeight="1">
      <c r="A44" s="191" t="s">
        <v>99</v>
      </c>
      <c r="B44" s="192">
        <v>10414</v>
      </c>
      <c r="C44" s="192">
        <v>43407</v>
      </c>
      <c r="D44" s="191">
        <v>108</v>
      </c>
      <c r="E44" s="192">
        <v>2399</v>
      </c>
      <c r="F44" s="192">
        <v>2977</v>
      </c>
      <c r="G44" s="192">
        <v>11274</v>
      </c>
      <c r="H44" s="191">
        <v>0</v>
      </c>
      <c r="I44" s="192">
        <v>14814</v>
      </c>
      <c r="J44" s="192">
        <v>10375</v>
      </c>
    </row>
    <row r="45" spans="1:10" ht="14.25" customHeight="1">
      <c r="A45" s="191" t="s">
        <v>228</v>
      </c>
      <c r="B45" s="192">
        <v>41527</v>
      </c>
      <c r="C45" s="192">
        <v>98074</v>
      </c>
      <c r="D45" s="192">
        <v>1051</v>
      </c>
      <c r="E45" s="192">
        <v>12431</v>
      </c>
      <c r="F45" s="192">
        <v>13754</v>
      </c>
      <c r="G45" s="192">
        <v>100845</v>
      </c>
      <c r="H45" s="192">
        <v>7544</v>
      </c>
      <c r="I45" s="192">
        <v>72507</v>
      </c>
      <c r="J45" s="192">
        <v>45773</v>
      </c>
    </row>
    <row r="46" spans="1:10" ht="14.25" customHeight="1">
      <c r="A46" s="191" t="s">
        <v>102</v>
      </c>
      <c r="B46" s="191">
        <v>536</v>
      </c>
      <c r="C46" s="192">
        <v>5667</v>
      </c>
      <c r="D46" s="191">
        <v>0</v>
      </c>
      <c r="E46" s="191">
        <v>48</v>
      </c>
      <c r="F46" s="191">
        <v>208</v>
      </c>
      <c r="G46" s="192">
        <v>1215</v>
      </c>
      <c r="H46" s="191">
        <v>0</v>
      </c>
      <c r="I46" s="192">
        <v>2324</v>
      </c>
      <c r="J46" s="191">
        <v>644</v>
      </c>
    </row>
    <row r="47" spans="1:10" ht="14.25" customHeight="1">
      <c r="A47" s="191" t="s">
        <v>104</v>
      </c>
      <c r="B47" s="192">
        <v>70051</v>
      </c>
      <c r="C47" s="192">
        <v>254510</v>
      </c>
      <c r="D47" s="192">
        <v>1186</v>
      </c>
      <c r="E47" s="192">
        <v>7941</v>
      </c>
      <c r="F47" s="192">
        <v>21156</v>
      </c>
      <c r="G47" s="192">
        <v>52269</v>
      </c>
      <c r="H47" s="191">
        <v>0</v>
      </c>
      <c r="I47" s="192">
        <v>77682</v>
      </c>
      <c r="J47" s="192">
        <v>109000</v>
      </c>
    </row>
    <row r="48" spans="1:10" ht="14.25" customHeight="1">
      <c r="A48" s="191" t="s">
        <v>105</v>
      </c>
      <c r="B48" s="192">
        <v>50193</v>
      </c>
      <c r="C48" s="192">
        <v>71164</v>
      </c>
      <c r="D48" s="191">
        <v>595</v>
      </c>
      <c r="E48" s="192">
        <v>11029</v>
      </c>
      <c r="F48" s="192">
        <v>17124</v>
      </c>
      <c r="G48" s="192">
        <v>76479</v>
      </c>
      <c r="H48" s="191">
        <v>0</v>
      </c>
      <c r="I48" s="192">
        <v>82899</v>
      </c>
      <c r="J48" s="192">
        <v>22585</v>
      </c>
    </row>
    <row r="49" spans="1:10" ht="14.25" customHeight="1">
      <c r="A49" s="191" t="s">
        <v>106</v>
      </c>
      <c r="B49" s="192">
        <v>1884</v>
      </c>
      <c r="C49" s="192">
        <v>12958</v>
      </c>
      <c r="D49" s="191">
        <v>326</v>
      </c>
      <c r="E49" s="192">
        <v>1461</v>
      </c>
      <c r="F49" s="191">
        <v>683</v>
      </c>
      <c r="G49" s="192">
        <v>2641</v>
      </c>
      <c r="H49" s="191">
        <v>0</v>
      </c>
      <c r="I49" s="192">
        <v>9012</v>
      </c>
      <c r="J49" s="192">
        <v>1156</v>
      </c>
    </row>
    <row r="50" spans="1:10" ht="14.25" customHeight="1">
      <c r="A50" s="191" t="s">
        <v>108</v>
      </c>
      <c r="B50" s="192">
        <v>4427</v>
      </c>
      <c r="C50" s="192">
        <v>14097</v>
      </c>
      <c r="D50" s="191">
        <v>30</v>
      </c>
      <c r="E50" s="192">
        <v>902</v>
      </c>
      <c r="F50" s="191">
        <v>446</v>
      </c>
      <c r="G50" s="192">
        <v>1095</v>
      </c>
      <c r="H50" s="191">
        <v>0</v>
      </c>
      <c r="I50" s="192">
        <v>3607</v>
      </c>
      <c r="J50" s="191">
        <v>772</v>
      </c>
    </row>
  </sheetData>
  <conditionalFormatting sqref="B4:J50">
    <cfRule type="cellIs" dxfId="200" priority="1" operator="lessThan">
      <formula>0</formula>
    </cfRule>
    <cfRule type="cellIs" dxfId="199" priority="2" operator="lessThan">
      <formula>0</formula>
    </cfRule>
    <cfRule type="cellIs" dxfId="198" priority="3" operator="equal">
      <formula>0</formula>
    </cfRule>
    <cfRule type="cellIs" dxfId="197" priority="4" operator="lessThan">
      <formula>0</formula>
    </cfRule>
    <cfRule type="cellIs" dxfId="196" priority="5" operator="lessThan">
      <formula>0</formula>
    </cfRule>
    <cfRule type="cellIs" dxfId="195" priority="6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D657-C4F4-4284-8414-1A350C72CB83}">
  <sheetPr codeName="Sheet19"/>
  <dimension ref="A1:L52"/>
  <sheetViews>
    <sheetView zoomScaleNormal="100" workbookViewId="0">
      <pane ySplit="3" topLeftCell="A27" activePane="bottomLeft" state="frozen"/>
      <selection pane="bottomLeft" activeCell="A4" sqref="A4:J50"/>
      <selection activeCell="D58" sqref="D58"/>
    </sheetView>
  </sheetViews>
  <sheetFormatPr defaultColWidth="9.140625" defaultRowHeight="14.25" customHeight="1"/>
  <cols>
    <col min="1" max="1" width="18.85546875" customWidth="1"/>
    <col min="2" max="2" width="9" style="194" bestFit="1" customWidth="1"/>
    <col min="3" max="3" width="8.7109375" style="194" customWidth="1"/>
    <col min="4" max="4" width="8.42578125" style="194" customWidth="1"/>
    <col min="5" max="5" width="7.7109375" style="194" bestFit="1" customWidth="1"/>
    <col min="6" max="6" width="9" style="194" bestFit="1" customWidth="1"/>
    <col min="7" max="7" width="8.7109375" style="194" customWidth="1"/>
    <col min="8" max="8" width="7.42578125" style="194" customWidth="1"/>
    <col min="9" max="9" width="8.7109375" style="194" customWidth="1"/>
    <col min="10" max="10" width="9.28515625" style="26" customWidth="1"/>
    <col min="11" max="11" width="14.7109375" style="26" customWidth="1"/>
    <col min="12" max="12" width="10.5703125" style="26" bestFit="1" customWidth="1"/>
    <col min="13" max="13" width="11.5703125" bestFit="1" customWidth="1"/>
    <col min="15" max="15" width="9" bestFit="1" customWidth="1"/>
    <col min="16" max="17" width="10.5703125" bestFit="1" customWidth="1"/>
    <col min="19" max="19" width="10.5703125" bestFit="1" customWidth="1"/>
    <col min="20" max="20" width="9" bestFit="1" customWidth="1"/>
  </cols>
  <sheetData>
    <row r="1" spans="1:10" ht="16.5" customHeight="1">
      <c r="A1" s="1" t="s">
        <v>333</v>
      </c>
    </row>
    <row r="2" spans="1:10" ht="10.5" customHeight="1">
      <c r="A2" s="1"/>
    </row>
    <row r="3" spans="1:10" ht="51" customHeight="1">
      <c r="A3" s="195"/>
      <c r="B3" s="42" t="s">
        <v>334</v>
      </c>
      <c r="C3" s="42" t="s">
        <v>335</v>
      </c>
      <c r="D3" s="42" t="s">
        <v>336</v>
      </c>
      <c r="E3" s="42" t="s">
        <v>337</v>
      </c>
      <c r="F3" s="42" t="s">
        <v>338</v>
      </c>
      <c r="G3" s="42" t="s">
        <v>339</v>
      </c>
      <c r="H3" s="42" t="s">
        <v>340</v>
      </c>
      <c r="I3" s="42" t="s">
        <v>341</v>
      </c>
      <c r="J3" s="42" t="s">
        <v>342</v>
      </c>
    </row>
    <row r="4" spans="1:10" ht="12.75">
      <c r="A4" s="191" t="s">
        <v>109</v>
      </c>
      <c r="B4" s="192">
        <v>35125</v>
      </c>
      <c r="C4" s="192">
        <v>57435</v>
      </c>
      <c r="D4" s="192">
        <v>8369</v>
      </c>
      <c r="E4" s="192">
        <v>21225</v>
      </c>
      <c r="F4" s="192">
        <v>40504</v>
      </c>
      <c r="G4" s="192">
        <v>159393</v>
      </c>
      <c r="H4" s="192">
        <v>3977</v>
      </c>
      <c r="I4" s="192">
        <v>83560</v>
      </c>
      <c r="J4" s="192">
        <v>28799</v>
      </c>
    </row>
    <row r="5" spans="1:10" ht="14.25" customHeight="1">
      <c r="A5" s="191" t="s">
        <v>229</v>
      </c>
      <c r="B5" s="192">
        <v>19536</v>
      </c>
      <c r="C5" s="192">
        <v>55317</v>
      </c>
      <c r="D5" s="191">
        <v>278</v>
      </c>
      <c r="E5" s="192">
        <v>3635</v>
      </c>
      <c r="F5" s="192">
        <v>6360</v>
      </c>
      <c r="G5" s="192">
        <v>24255</v>
      </c>
      <c r="H5" s="191">
        <v>0</v>
      </c>
      <c r="I5" s="192">
        <v>25277</v>
      </c>
      <c r="J5" s="192">
        <v>9073</v>
      </c>
    </row>
    <row r="6" spans="1:10" ht="14.25" customHeight="1">
      <c r="A6" s="191" t="s">
        <v>112</v>
      </c>
      <c r="B6" s="192">
        <v>23433</v>
      </c>
      <c r="C6" s="192">
        <v>79650</v>
      </c>
      <c r="D6" s="191">
        <v>263</v>
      </c>
      <c r="E6" s="192">
        <v>4453</v>
      </c>
      <c r="F6" s="192">
        <v>9827</v>
      </c>
      <c r="G6" s="192">
        <v>30513</v>
      </c>
      <c r="H6" s="191">
        <v>0</v>
      </c>
      <c r="I6" s="192">
        <v>38123</v>
      </c>
      <c r="J6" s="192">
        <v>19339</v>
      </c>
    </row>
    <row r="7" spans="1:10" ht="14.25" customHeight="1">
      <c r="A7" s="191" t="s">
        <v>113</v>
      </c>
      <c r="B7" s="192">
        <v>71201</v>
      </c>
      <c r="C7" s="192">
        <v>282439</v>
      </c>
      <c r="D7" s="191">
        <v>275</v>
      </c>
      <c r="E7" s="192">
        <v>10601</v>
      </c>
      <c r="F7" s="192">
        <v>8662</v>
      </c>
      <c r="G7" s="192">
        <v>28327</v>
      </c>
      <c r="H7" s="191">
        <v>0</v>
      </c>
      <c r="I7" s="192">
        <v>47629</v>
      </c>
      <c r="J7" s="192">
        <v>36979</v>
      </c>
    </row>
    <row r="8" spans="1:10" ht="14.25" customHeight="1">
      <c r="A8" s="191" t="s">
        <v>114</v>
      </c>
      <c r="B8" s="192">
        <v>6770</v>
      </c>
      <c r="C8" s="192">
        <v>24902</v>
      </c>
      <c r="D8" s="191">
        <v>0</v>
      </c>
      <c r="E8" s="192">
        <v>2258</v>
      </c>
      <c r="F8" s="192">
        <v>1796</v>
      </c>
      <c r="G8" s="192">
        <v>3134</v>
      </c>
      <c r="H8" s="191">
        <v>0</v>
      </c>
      <c r="I8" s="192">
        <v>10367</v>
      </c>
      <c r="J8" s="192">
        <v>4972</v>
      </c>
    </row>
    <row r="9" spans="1:10" ht="14.25" customHeight="1">
      <c r="A9" s="191" t="s">
        <v>116</v>
      </c>
      <c r="B9" s="192">
        <v>31639</v>
      </c>
      <c r="C9" s="192">
        <v>46535</v>
      </c>
      <c r="D9" s="191">
        <v>0</v>
      </c>
      <c r="E9" s="192">
        <v>5116</v>
      </c>
      <c r="F9" s="192">
        <v>7121</v>
      </c>
      <c r="G9" s="192">
        <v>20139</v>
      </c>
      <c r="H9" s="191">
        <v>0</v>
      </c>
      <c r="I9" s="192">
        <v>25534</v>
      </c>
      <c r="J9" s="192">
        <v>16611</v>
      </c>
    </row>
    <row r="10" spans="1:10" ht="14.25" customHeight="1">
      <c r="A10" s="191" t="s">
        <v>190</v>
      </c>
      <c r="B10" s="192">
        <v>1137</v>
      </c>
      <c r="C10" s="192">
        <v>8342</v>
      </c>
      <c r="D10" s="191">
        <v>2</v>
      </c>
      <c r="E10" s="191">
        <v>100</v>
      </c>
      <c r="F10" s="191">
        <v>154</v>
      </c>
      <c r="G10" s="192">
        <v>1290</v>
      </c>
      <c r="H10" s="191">
        <v>3</v>
      </c>
      <c r="I10" s="191">
        <v>921</v>
      </c>
      <c r="J10" s="192">
        <v>5658</v>
      </c>
    </row>
    <row r="11" spans="1:10" ht="14.25" customHeight="1">
      <c r="A11" s="191" t="s">
        <v>119</v>
      </c>
      <c r="B11" s="192">
        <v>3438</v>
      </c>
      <c r="C11" s="192">
        <v>9425</v>
      </c>
      <c r="D11" s="191">
        <v>87</v>
      </c>
      <c r="E11" s="191">
        <v>447</v>
      </c>
      <c r="F11" s="192">
        <v>1370</v>
      </c>
      <c r="G11" s="192">
        <v>4064</v>
      </c>
      <c r="H11" s="191">
        <v>0</v>
      </c>
      <c r="I11" s="192">
        <v>5332</v>
      </c>
      <c r="J11" s="192">
        <v>2227</v>
      </c>
    </row>
    <row r="12" spans="1:10" ht="14.25" customHeight="1">
      <c r="A12" s="191" t="s">
        <v>332</v>
      </c>
      <c r="B12" s="192">
        <v>5252</v>
      </c>
      <c r="C12" s="192">
        <v>35958</v>
      </c>
      <c r="D12" s="191">
        <v>0</v>
      </c>
      <c r="E12" s="192">
        <v>1012</v>
      </c>
      <c r="F12" s="192">
        <v>1154</v>
      </c>
      <c r="G12" s="192">
        <v>4280</v>
      </c>
      <c r="H12" s="191">
        <v>0</v>
      </c>
      <c r="I12" s="192">
        <v>6770</v>
      </c>
      <c r="J12" s="192">
        <v>845</v>
      </c>
    </row>
    <row r="13" spans="1:10" ht="14.25" customHeight="1">
      <c r="A13" s="191" t="s">
        <v>124</v>
      </c>
      <c r="B13" s="192">
        <v>91495</v>
      </c>
      <c r="C13" s="192">
        <v>285898</v>
      </c>
      <c r="D13" s="191">
        <v>251</v>
      </c>
      <c r="E13" s="192">
        <v>14185</v>
      </c>
      <c r="F13" s="192">
        <v>27121</v>
      </c>
      <c r="G13" s="192">
        <v>87638</v>
      </c>
      <c r="H13" s="191">
        <v>0</v>
      </c>
      <c r="I13" s="192">
        <v>103117</v>
      </c>
      <c r="J13" s="192">
        <v>107790</v>
      </c>
    </row>
    <row r="14" spans="1:10" ht="14.25" customHeight="1">
      <c r="A14" s="191" t="s">
        <v>125</v>
      </c>
      <c r="B14" s="192">
        <v>69009</v>
      </c>
      <c r="C14" s="192">
        <v>60546</v>
      </c>
      <c r="D14" s="191">
        <v>20</v>
      </c>
      <c r="E14" s="192">
        <v>6314</v>
      </c>
      <c r="F14" s="192">
        <v>15419</v>
      </c>
      <c r="G14" s="192">
        <v>39139</v>
      </c>
      <c r="H14" s="191">
        <v>0</v>
      </c>
      <c r="I14" s="192">
        <v>51836</v>
      </c>
      <c r="J14" s="192">
        <v>30939</v>
      </c>
    </row>
    <row r="15" spans="1:10" ht="14.25" customHeight="1">
      <c r="A15" s="191" t="s">
        <v>230</v>
      </c>
      <c r="B15" s="192">
        <v>2923</v>
      </c>
      <c r="C15" s="192">
        <v>18547</v>
      </c>
      <c r="D15" s="191">
        <v>0</v>
      </c>
      <c r="E15" s="192">
        <v>833</v>
      </c>
      <c r="F15" s="191">
        <v>410</v>
      </c>
      <c r="G15" s="192">
        <v>5043</v>
      </c>
      <c r="H15" s="191">
        <v>153</v>
      </c>
      <c r="I15" s="192">
        <v>3892</v>
      </c>
      <c r="J15" s="192">
        <v>3918</v>
      </c>
    </row>
    <row r="16" spans="1:10" ht="14.25" customHeight="1">
      <c r="A16" s="191" t="s">
        <v>126</v>
      </c>
      <c r="B16" s="192">
        <v>84354</v>
      </c>
      <c r="C16" s="192">
        <v>235700</v>
      </c>
      <c r="D16" s="192">
        <v>1305</v>
      </c>
      <c r="E16" s="192">
        <v>14363</v>
      </c>
      <c r="F16" s="192">
        <v>32529</v>
      </c>
      <c r="G16" s="192">
        <v>141854</v>
      </c>
      <c r="H16" s="191">
        <v>0</v>
      </c>
      <c r="I16" s="192">
        <v>137430</v>
      </c>
      <c r="J16" s="192">
        <v>162250</v>
      </c>
    </row>
    <row r="17" spans="1:10" ht="14.25" customHeight="1">
      <c r="A17" s="191" t="s">
        <v>191</v>
      </c>
      <c r="B17" s="192">
        <v>667</v>
      </c>
      <c r="C17" s="192">
        <v>3608</v>
      </c>
      <c r="D17" s="191">
        <v>1</v>
      </c>
      <c r="E17" s="191">
        <v>78</v>
      </c>
      <c r="F17" s="191">
        <v>69</v>
      </c>
      <c r="G17" s="192">
        <v>316</v>
      </c>
      <c r="H17" s="191">
        <v>0</v>
      </c>
      <c r="I17" s="191">
        <v>617</v>
      </c>
      <c r="J17" s="191">
        <v>744</v>
      </c>
    </row>
    <row r="18" spans="1:10" ht="14.25" customHeight="1">
      <c r="A18" s="191" t="s">
        <v>129</v>
      </c>
      <c r="B18" s="192">
        <v>2689</v>
      </c>
      <c r="C18" s="192">
        <v>12514</v>
      </c>
      <c r="D18" s="191">
        <v>0</v>
      </c>
      <c r="E18" s="191">
        <v>959</v>
      </c>
      <c r="F18" s="191">
        <v>454</v>
      </c>
      <c r="G18" s="192">
        <v>4521</v>
      </c>
      <c r="H18" s="191">
        <v>170</v>
      </c>
      <c r="I18" s="192">
        <v>4160</v>
      </c>
      <c r="J18" s="192">
        <v>3267</v>
      </c>
    </row>
    <row r="19" spans="1:10" ht="14.25" customHeight="1">
      <c r="A19" s="191" t="s">
        <v>130</v>
      </c>
      <c r="B19" s="192">
        <v>83576</v>
      </c>
      <c r="C19" s="192">
        <v>96743</v>
      </c>
      <c r="D19" s="192">
        <v>13435</v>
      </c>
      <c r="E19" s="192">
        <v>30096</v>
      </c>
      <c r="F19" s="192">
        <v>68308</v>
      </c>
      <c r="G19" s="192">
        <v>159043</v>
      </c>
      <c r="H19" s="191">
        <v>0</v>
      </c>
      <c r="I19" s="192">
        <v>205181</v>
      </c>
      <c r="J19" s="192">
        <v>69684</v>
      </c>
    </row>
    <row r="20" spans="1:10" ht="14.25" customHeight="1">
      <c r="A20" s="191" t="s">
        <v>131</v>
      </c>
      <c r="B20" s="192">
        <v>30250</v>
      </c>
      <c r="C20" s="192">
        <v>48811</v>
      </c>
      <c r="D20" s="191">
        <v>0</v>
      </c>
      <c r="E20" s="192">
        <v>7656</v>
      </c>
      <c r="F20" s="191">
        <v>0</v>
      </c>
      <c r="G20" s="192">
        <v>69719</v>
      </c>
      <c r="H20" s="191">
        <v>0</v>
      </c>
      <c r="I20" s="192">
        <v>13813</v>
      </c>
      <c r="J20" s="192">
        <v>43221</v>
      </c>
    </row>
    <row r="21" spans="1:10" ht="14.25" customHeight="1">
      <c r="A21" s="191" t="s">
        <v>132</v>
      </c>
      <c r="B21" s="192">
        <v>61878</v>
      </c>
      <c r="C21" s="192">
        <v>207666</v>
      </c>
      <c r="D21" s="191">
        <v>782</v>
      </c>
      <c r="E21" s="192">
        <v>17239</v>
      </c>
      <c r="F21" s="192">
        <v>15158</v>
      </c>
      <c r="G21" s="192">
        <v>53065</v>
      </c>
      <c r="H21" s="191">
        <v>0</v>
      </c>
      <c r="I21" s="192">
        <v>54109</v>
      </c>
      <c r="J21" s="192">
        <v>50730</v>
      </c>
    </row>
    <row r="22" spans="1:10" ht="14.25" customHeight="1">
      <c r="A22" s="191" t="s">
        <v>134</v>
      </c>
      <c r="B22" s="192">
        <v>16275</v>
      </c>
      <c r="C22" s="192">
        <v>38396</v>
      </c>
      <c r="D22" s="191">
        <v>204</v>
      </c>
      <c r="E22" s="192">
        <v>3740</v>
      </c>
      <c r="F22" s="192">
        <v>5183</v>
      </c>
      <c r="G22" s="192">
        <v>13383</v>
      </c>
      <c r="H22" s="191">
        <v>0</v>
      </c>
      <c r="I22" s="192">
        <v>33311</v>
      </c>
      <c r="J22" s="192">
        <v>11275</v>
      </c>
    </row>
    <row r="23" spans="1:10" ht="14.25" customHeight="1">
      <c r="A23" s="191" t="s">
        <v>135</v>
      </c>
      <c r="B23" s="192">
        <v>46146</v>
      </c>
      <c r="C23" s="192">
        <v>79294</v>
      </c>
      <c r="D23" s="192">
        <v>1510</v>
      </c>
      <c r="E23" s="192">
        <v>15325</v>
      </c>
      <c r="F23" s="192">
        <v>15225</v>
      </c>
      <c r="G23" s="192">
        <v>80445</v>
      </c>
      <c r="H23" s="192">
        <v>5364</v>
      </c>
      <c r="I23" s="192">
        <v>59904</v>
      </c>
      <c r="J23" s="192">
        <v>71012</v>
      </c>
    </row>
    <row r="24" spans="1:10" ht="14.25" customHeight="1">
      <c r="A24" s="191" t="s">
        <v>232</v>
      </c>
      <c r="B24" s="192">
        <v>126892</v>
      </c>
      <c r="C24" s="192">
        <v>351204</v>
      </c>
      <c r="D24" s="191">
        <v>0</v>
      </c>
      <c r="E24" s="192">
        <v>39345</v>
      </c>
      <c r="F24" s="192">
        <v>42510</v>
      </c>
      <c r="G24" s="192">
        <v>115478</v>
      </c>
      <c r="H24" s="191">
        <v>0</v>
      </c>
      <c r="I24" s="192">
        <v>150401</v>
      </c>
      <c r="J24" s="192">
        <v>91493</v>
      </c>
    </row>
    <row r="25" spans="1:10" ht="14.25" customHeight="1">
      <c r="A25" s="191" t="s">
        <v>233</v>
      </c>
      <c r="B25" s="192">
        <v>12126</v>
      </c>
      <c r="C25" s="192">
        <v>43468</v>
      </c>
      <c r="D25" s="191">
        <v>122</v>
      </c>
      <c r="E25" s="192">
        <v>2359</v>
      </c>
      <c r="F25" s="192">
        <v>2206</v>
      </c>
      <c r="G25" s="192">
        <v>8345</v>
      </c>
      <c r="H25" s="191">
        <v>0</v>
      </c>
      <c r="I25" s="192">
        <v>13971</v>
      </c>
      <c r="J25" s="192">
        <v>6695</v>
      </c>
    </row>
    <row r="26" spans="1:10" ht="14.25" customHeight="1">
      <c r="A26" s="191" t="s">
        <v>325</v>
      </c>
      <c r="B26" s="192">
        <v>39910</v>
      </c>
      <c r="C26" s="192">
        <v>153581</v>
      </c>
      <c r="D26" s="191">
        <v>455</v>
      </c>
      <c r="E26" s="192">
        <v>7974</v>
      </c>
      <c r="F26" s="192">
        <v>10981</v>
      </c>
      <c r="G26" s="192">
        <v>40613</v>
      </c>
      <c r="H26" s="191">
        <v>0</v>
      </c>
      <c r="I26" s="192">
        <v>56904</v>
      </c>
      <c r="J26" s="192">
        <v>34358</v>
      </c>
    </row>
    <row r="27" spans="1:10" ht="14.25" customHeight="1">
      <c r="A27" s="191" t="s">
        <v>137</v>
      </c>
      <c r="B27" s="192">
        <v>39009</v>
      </c>
      <c r="C27" s="192">
        <v>87498</v>
      </c>
      <c r="D27" s="191">
        <v>0</v>
      </c>
      <c r="E27" s="192">
        <v>10796</v>
      </c>
      <c r="F27" s="192">
        <v>32806</v>
      </c>
      <c r="G27" s="192">
        <v>145194</v>
      </c>
      <c r="H27" s="191">
        <v>0</v>
      </c>
      <c r="I27" s="192">
        <v>88623</v>
      </c>
      <c r="J27" s="192">
        <v>80931</v>
      </c>
    </row>
    <row r="28" spans="1:10" ht="14.25" customHeight="1">
      <c r="A28" s="191" t="s">
        <v>138</v>
      </c>
      <c r="B28" s="192">
        <v>36569</v>
      </c>
      <c r="C28" s="192">
        <v>98815</v>
      </c>
      <c r="D28" s="191">
        <v>0</v>
      </c>
      <c r="E28" s="192">
        <v>6320</v>
      </c>
      <c r="F28" s="192">
        <v>11747</v>
      </c>
      <c r="G28" s="192">
        <v>13286</v>
      </c>
      <c r="H28" s="191">
        <v>0</v>
      </c>
      <c r="I28" s="192">
        <v>44795</v>
      </c>
      <c r="J28" s="192">
        <v>19046</v>
      </c>
    </row>
    <row r="29" spans="1:10" ht="14.25" customHeight="1">
      <c r="A29" s="191" t="s">
        <v>139</v>
      </c>
      <c r="B29" s="192">
        <v>35254</v>
      </c>
      <c r="C29" s="192">
        <v>116806</v>
      </c>
      <c r="D29" s="191">
        <v>628</v>
      </c>
      <c r="E29" s="192">
        <v>6349</v>
      </c>
      <c r="F29" s="192">
        <v>9422</v>
      </c>
      <c r="G29" s="192">
        <v>24300</v>
      </c>
      <c r="H29" s="191">
        <v>0</v>
      </c>
      <c r="I29" s="192">
        <v>37663</v>
      </c>
      <c r="J29" s="192">
        <v>42780</v>
      </c>
    </row>
    <row r="30" spans="1:10" ht="14.25" customHeight="1">
      <c r="A30" s="191" t="s">
        <v>140</v>
      </c>
      <c r="B30" s="192">
        <v>8312</v>
      </c>
      <c r="C30" s="192">
        <v>16111</v>
      </c>
      <c r="D30" s="191">
        <v>27</v>
      </c>
      <c r="E30" s="192">
        <v>4198</v>
      </c>
      <c r="F30" s="192">
        <v>5116</v>
      </c>
      <c r="G30" s="192">
        <v>11439</v>
      </c>
      <c r="H30" s="191">
        <v>0</v>
      </c>
      <c r="I30" s="192">
        <v>14058</v>
      </c>
      <c r="J30" s="192">
        <v>4441</v>
      </c>
    </row>
    <row r="31" spans="1:10" ht="14.25" customHeight="1">
      <c r="A31" s="191" t="s">
        <v>142</v>
      </c>
      <c r="B31" s="192">
        <v>5935</v>
      </c>
      <c r="C31" s="192">
        <v>20642</v>
      </c>
      <c r="D31" s="191">
        <v>68</v>
      </c>
      <c r="E31" s="192">
        <v>885</v>
      </c>
      <c r="F31" s="192">
        <v>1181</v>
      </c>
      <c r="G31" s="192">
        <v>4626</v>
      </c>
      <c r="H31" s="191">
        <v>0</v>
      </c>
      <c r="I31" s="192">
        <v>5329</v>
      </c>
      <c r="J31" s="192">
        <v>4554</v>
      </c>
    </row>
    <row r="32" spans="1:10" ht="14.25" customHeight="1">
      <c r="A32" s="191" t="s">
        <v>144</v>
      </c>
      <c r="B32" s="192">
        <v>7656</v>
      </c>
      <c r="C32" s="192">
        <v>13241</v>
      </c>
      <c r="D32" s="192">
        <v>4372</v>
      </c>
      <c r="E32" s="192">
        <v>3454</v>
      </c>
      <c r="F32" s="192">
        <v>6094</v>
      </c>
      <c r="G32" s="192">
        <v>39411</v>
      </c>
      <c r="H32" s="191">
        <v>0</v>
      </c>
      <c r="I32" s="192">
        <v>17580</v>
      </c>
      <c r="J32" s="192">
        <v>4650</v>
      </c>
    </row>
    <row r="33" spans="1:10" ht="14.25" customHeight="1">
      <c r="A33" s="191" t="s">
        <v>145</v>
      </c>
      <c r="B33" s="192">
        <v>87438</v>
      </c>
      <c r="C33" s="192">
        <v>186740</v>
      </c>
      <c r="D33" s="192">
        <v>566</v>
      </c>
      <c r="E33" s="192">
        <v>11332</v>
      </c>
      <c r="F33" s="192">
        <v>31029</v>
      </c>
      <c r="G33" s="192">
        <v>96566</v>
      </c>
      <c r="H33" s="191">
        <v>0</v>
      </c>
      <c r="I33" s="192">
        <v>101013</v>
      </c>
      <c r="J33" s="192">
        <v>111961</v>
      </c>
    </row>
    <row r="34" spans="1:10" ht="14.25" customHeight="1">
      <c r="A34" s="191" t="s">
        <v>326</v>
      </c>
      <c r="B34" s="192">
        <v>123381</v>
      </c>
      <c r="C34" s="192">
        <v>137323</v>
      </c>
      <c r="D34" s="192">
        <v>1094</v>
      </c>
      <c r="E34" s="191">
        <v>0</v>
      </c>
      <c r="F34" s="192">
        <v>28004</v>
      </c>
      <c r="G34" s="192">
        <v>74435</v>
      </c>
      <c r="H34" s="191">
        <v>0</v>
      </c>
      <c r="I34" s="192">
        <v>110295</v>
      </c>
      <c r="J34" s="192">
        <v>58708</v>
      </c>
    </row>
    <row r="35" spans="1:10" ht="14.25" customHeight="1">
      <c r="A35" s="191" t="s">
        <v>150</v>
      </c>
      <c r="B35" s="192">
        <v>2108</v>
      </c>
      <c r="C35" s="192">
        <v>8385</v>
      </c>
      <c r="D35" s="191">
        <v>9</v>
      </c>
      <c r="E35" s="191">
        <v>216</v>
      </c>
      <c r="F35" s="191">
        <v>248</v>
      </c>
      <c r="G35" s="191">
        <v>506</v>
      </c>
      <c r="H35" s="191">
        <v>0</v>
      </c>
      <c r="I35" s="192">
        <v>1372</v>
      </c>
      <c r="J35" s="192">
        <v>968</v>
      </c>
    </row>
    <row r="36" spans="1:10" ht="12.75">
      <c r="A36" s="191" t="s">
        <v>236</v>
      </c>
      <c r="B36" s="192">
        <v>1963</v>
      </c>
      <c r="C36" s="192">
        <v>9515</v>
      </c>
      <c r="D36" s="191">
        <v>41</v>
      </c>
      <c r="E36" s="191">
        <v>332</v>
      </c>
      <c r="F36" s="191">
        <v>1033</v>
      </c>
      <c r="G36" s="192">
        <v>1253</v>
      </c>
      <c r="H36" s="191">
        <v>0</v>
      </c>
      <c r="I36" s="192">
        <v>4938</v>
      </c>
      <c r="J36" s="192">
        <v>3599</v>
      </c>
    </row>
    <row r="37" spans="1:10" ht="14.25" customHeight="1">
      <c r="A37" s="191" t="s">
        <v>153</v>
      </c>
      <c r="B37" s="192">
        <v>3096</v>
      </c>
      <c r="C37" s="192">
        <v>8670</v>
      </c>
      <c r="D37" s="191">
        <v>23</v>
      </c>
      <c r="E37" s="191">
        <v>227</v>
      </c>
      <c r="F37" s="191">
        <v>266</v>
      </c>
      <c r="G37" s="192">
        <v>1599</v>
      </c>
      <c r="H37" s="191">
        <v>0</v>
      </c>
      <c r="I37" s="192">
        <v>1431</v>
      </c>
      <c r="J37" s="192">
        <v>2063</v>
      </c>
    </row>
    <row r="38" spans="1:10" ht="14.25" customHeight="1">
      <c r="A38" s="191" t="s">
        <v>160</v>
      </c>
      <c r="B38" s="192">
        <v>35483</v>
      </c>
      <c r="C38" s="192">
        <v>43085</v>
      </c>
      <c r="D38" s="191">
        <v>0</v>
      </c>
      <c r="E38" s="192">
        <v>6448</v>
      </c>
      <c r="F38" s="192">
        <v>10332</v>
      </c>
      <c r="G38" s="192">
        <v>39077</v>
      </c>
      <c r="H38" s="191">
        <v>0</v>
      </c>
      <c r="I38" s="192">
        <v>29836</v>
      </c>
      <c r="J38" s="192">
        <v>25794</v>
      </c>
    </row>
    <row r="39" spans="1:10" ht="14.25" customHeight="1">
      <c r="A39" s="191" t="s">
        <v>162</v>
      </c>
      <c r="B39" s="192">
        <v>960</v>
      </c>
      <c r="C39" s="192">
        <v>5611</v>
      </c>
      <c r="D39" s="191">
        <v>2</v>
      </c>
      <c r="E39" s="191">
        <v>100</v>
      </c>
      <c r="F39" s="191">
        <v>232</v>
      </c>
      <c r="G39" s="191">
        <v>463</v>
      </c>
      <c r="H39" s="191">
        <v>25</v>
      </c>
      <c r="I39" s="192">
        <v>1546</v>
      </c>
      <c r="J39" s="192">
        <v>1808</v>
      </c>
    </row>
    <row r="40" spans="1:10" ht="14.25" customHeight="1">
      <c r="A40" s="191" t="s">
        <v>237</v>
      </c>
      <c r="B40" s="192">
        <v>17067</v>
      </c>
      <c r="C40" s="192">
        <v>69077</v>
      </c>
      <c r="D40" s="191">
        <v>356</v>
      </c>
      <c r="E40" s="192">
        <v>2713</v>
      </c>
      <c r="F40" s="192">
        <v>8004</v>
      </c>
      <c r="G40" s="192">
        <v>19934</v>
      </c>
      <c r="H40" s="191">
        <v>0</v>
      </c>
      <c r="I40" s="192">
        <v>36925</v>
      </c>
      <c r="J40" s="192">
        <v>8415</v>
      </c>
    </row>
    <row r="41" spans="1:10" ht="14.25" customHeight="1">
      <c r="A41" s="191" t="s">
        <v>163</v>
      </c>
      <c r="B41" s="192">
        <v>49670</v>
      </c>
      <c r="C41" s="192">
        <v>72728</v>
      </c>
      <c r="D41" s="191">
        <v>383</v>
      </c>
      <c r="E41" s="192">
        <v>12466</v>
      </c>
      <c r="F41" s="192">
        <v>23144</v>
      </c>
      <c r="G41" s="192">
        <v>112435</v>
      </c>
      <c r="H41" s="191">
        <v>0</v>
      </c>
      <c r="I41" s="192">
        <v>53822</v>
      </c>
      <c r="J41" s="192">
        <v>39257</v>
      </c>
    </row>
    <row r="42" spans="1:10" ht="14.25" customHeight="1">
      <c r="A42" s="191" t="s">
        <v>164</v>
      </c>
      <c r="B42" s="192">
        <v>15070</v>
      </c>
      <c r="C42" s="192">
        <v>45628</v>
      </c>
      <c r="D42" s="191">
        <v>145</v>
      </c>
      <c r="E42" s="192">
        <v>2562</v>
      </c>
      <c r="F42" s="192">
        <v>2706</v>
      </c>
      <c r="G42" s="192">
        <v>12650</v>
      </c>
      <c r="H42" s="191">
        <v>0</v>
      </c>
      <c r="I42" s="192">
        <v>17690</v>
      </c>
      <c r="J42" s="192">
        <v>16494</v>
      </c>
    </row>
    <row r="43" spans="1:10" ht="14.25" customHeight="1">
      <c r="A43" s="191" t="s">
        <v>192</v>
      </c>
      <c r="B43" s="192">
        <v>3598</v>
      </c>
      <c r="C43" s="192">
        <v>12536</v>
      </c>
      <c r="D43" s="191">
        <v>64</v>
      </c>
      <c r="E43" s="191">
        <v>778</v>
      </c>
      <c r="F43" s="192">
        <v>1097</v>
      </c>
      <c r="G43" s="192">
        <v>4035</v>
      </c>
      <c r="H43" s="191">
        <v>0</v>
      </c>
      <c r="I43" s="192">
        <v>5645</v>
      </c>
      <c r="J43" s="192">
        <v>7249</v>
      </c>
    </row>
    <row r="44" spans="1:10" ht="14.25" customHeight="1">
      <c r="A44" s="191" t="s">
        <v>166</v>
      </c>
      <c r="B44" s="192">
        <v>74048</v>
      </c>
      <c r="C44" s="192">
        <v>180603</v>
      </c>
      <c r="D44" s="191">
        <v>603</v>
      </c>
      <c r="E44" s="192">
        <v>20332</v>
      </c>
      <c r="F44" s="192">
        <v>21875</v>
      </c>
      <c r="G44" s="192">
        <v>80302</v>
      </c>
      <c r="H44" s="192">
        <v>1475</v>
      </c>
      <c r="I44" s="192">
        <v>104258</v>
      </c>
      <c r="J44" s="192">
        <v>121568</v>
      </c>
    </row>
    <row r="45" spans="1:10" ht="14.25" customHeight="1">
      <c r="A45" s="191" t="s">
        <v>167</v>
      </c>
      <c r="B45" s="192">
        <v>42480</v>
      </c>
      <c r="C45" s="192">
        <v>63701</v>
      </c>
      <c r="D45" s="191">
        <v>0</v>
      </c>
      <c r="E45" s="192">
        <v>8704</v>
      </c>
      <c r="F45" s="192">
        <v>18014</v>
      </c>
      <c r="G45" s="192">
        <v>66489</v>
      </c>
      <c r="H45" s="191">
        <v>0</v>
      </c>
      <c r="I45" s="192">
        <v>62719</v>
      </c>
      <c r="J45" s="192">
        <v>41056</v>
      </c>
    </row>
    <row r="46" spans="1:10" ht="14.25" customHeight="1">
      <c r="A46" s="191" t="s">
        <v>193</v>
      </c>
      <c r="B46" s="192">
        <v>3609</v>
      </c>
      <c r="C46" s="192">
        <v>16687</v>
      </c>
      <c r="D46" s="191">
        <v>40</v>
      </c>
      <c r="E46" s="191">
        <v>1038</v>
      </c>
      <c r="F46" s="191">
        <v>669</v>
      </c>
      <c r="G46" s="192">
        <v>4636</v>
      </c>
      <c r="H46" s="191">
        <v>0</v>
      </c>
      <c r="I46" s="192">
        <v>5502</v>
      </c>
      <c r="J46" s="192">
        <v>7230</v>
      </c>
    </row>
    <row r="47" spans="1:10" ht="14.25" customHeight="1">
      <c r="A47" s="26"/>
      <c r="B47" s="48"/>
      <c r="C47" s="48"/>
      <c r="D47" s="48"/>
      <c r="E47" s="48"/>
      <c r="F47" s="48"/>
      <c r="G47" s="48"/>
      <c r="H47" s="48"/>
      <c r="I47" s="48"/>
      <c r="J47" s="48"/>
    </row>
    <row r="48" spans="1:10" ht="14.25" customHeight="1">
      <c r="A48" s="17" t="s">
        <v>11</v>
      </c>
      <c r="B48" s="193">
        <f>MEDIAN(B4:B46,'Circulation by Category A-L'!B4:B50)</f>
        <v>17430.5</v>
      </c>
      <c r="C48" s="193">
        <f>MEDIAN(C4:C46,'Circulation by Category A-L'!C4:C50)</f>
        <v>46823.5</v>
      </c>
      <c r="D48" s="193">
        <f>MEDIAN(D4:D46,'Circulation by Category A-L'!D4:D50)</f>
        <v>49</v>
      </c>
      <c r="E48" s="193">
        <f>MEDIAN(E4:E46,'Circulation by Category A-L'!E4:E50)</f>
        <v>3745</v>
      </c>
      <c r="F48" s="193">
        <f>MEDIAN(F4:F46,'Circulation by Category A-L'!F4:F50)</f>
        <v>5610.5</v>
      </c>
      <c r="G48" s="193">
        <f>MEDIAN(G4:G46,'Circulation by Category A-L'!G4:G50)</f>
        <v>18309.5</v>
      </c>
      <c r="H48" s="193">
        <f>MEDIAN(H4:H46,'Circulation by Category A-L'!H4:H50)</f>
        <v>0</v>
      </c>
      <c r="I48" s="193">
        <f>MEDIAN(I4:I46,'Circulation by Category A-L'!I4:I50)</f>
        <v>25405.5</v>
      </c>
      <c r="J48" s="193">
        <f>MEDIAN(J4:J46,'Circulation by Category A-L'!J4:J50)</f>
        <v>15634.5</v>
      </c>
    </row>
    <row r="49" spans="1:10" ht="14.25" customHeight="1">
      <c r="A49" s="17" t="s">
        <v>10</v>
      </c>
      <c r="B49" s="193">
        <f>AVERAGE(B4:B46,'Circulation by Category A-L'!B4:B50)</f>
        <v>28506.255555555555</v>
      </c>
      <c r="C49" s="193">
        <f>AVERAGE(C4:C46,'Circulation by Category A-L'!C4:C50)</f>
        <v>68335.766666666663</v>
      </c>
      <c r="D49" s="193">
        <f>AVERAGE(D4:D46,'Circulation by Category A-L'!D4:D50)</f>
        <v>650.29999999999995</v>
      </c>
      <c r="E49" s="193">
        <f>AVERAGE(E4:E46,'Circulation by Category A-L'!E4:E50)</f>
        <v>6699.1222222222223</v>
      </c>
      <c r="F49" s="193">
        <f>AVERAGE(F4:F46,'Circulation by Category A-L'!F4:F50)</f>
        <v>10835.522222222222</v>
      </c>
      <c r="G49" s="193">
        <f>AVERAGE(G4:G46,'Circulation by Category A-L'!G4:G50)</f>
        <v>37870.388888888891</v>
      </c>
      <c r="H49" s="193">
        <f>AVERAGE(H4:H46,'Circulation by Category A-L'!H4:H50)</f>
        <v>1298.8333333333333</v>
      </c>
      <c r="I49" s="193">
        <f>AVERAGE(I4:I46,'Circulation by Category A-L'!I4:I50)</f>
        <v>40424.077777777777</v>
      </c>
      <c r="J49" s="193">
        <f>AVERAGE(J4:J46,'Circulation by Category A-L'!J4:J50)</f>
        <v>29835.322222222221</v>
      </c>
    </row>
    <row r="50" spans="1:10" ht="14.25" customHeight="1">
      <c r="A50" s="17" t="s">
        <v>239</v>
      </c>
      <c r="B50" s="193">
        <f>SUM(B4:B46,'Circulation by Category A-L'!B4:B50)</f>
        <v>2565563</v>
      </c>
      <c r="C50" s="193">
        <f>SUM(C4:C46,'Circulation by Category A-L'!C4:C50)</f>
        <v>6150219</v>
      </c>
      <c r="D50" s="193">
        <f>SUM(D4:D46,'Circulation by Category A-L'!D4:D50)</f>
        <v>58527</v>
      </c>
      <c r="E50" s="193">
        <f>SUM(E4:E46,'Circulation by Category A-L'!E4:E50)</f>
        <v>602921</v>
      </c>
      <c r="F50" s="193">
        <f>SUM(F4:F46,'Circulation by Category A-L'!F4:F50)</f>
        <v>975197</v>
      </c>
      <c r="G50" s="193">
        <f>SUM(G4:G46,'Circulation by Category A-L'!G4:G50)</f>
        <v>3408335</v>
      </c>
      <c r="H50" s="193">
        <f>SUM(H4:H46,'Circulation by Category A-L'!H4:H50)</f>
        <v>116895</v>
      </c>
      <c r="I50" s="193">
        <f>SUM(I4:I46,'Circulation by Category A-L'!I4:I50)</f>
        <v>3638167</v>
      </c>
      <c r="J50" s="193">
        <f>SUM(J4:J46,'Circulation by Category A-L'!J4:J50)</f>
        <v>2685179</v>
      </c>
    </row>
    <row r="51" spans="1:10" ht="14.25" customHeight="1">
      <c r="A51" s="26"/>
      <c r="B51" s="48"/>
      <c r="C51" s="48"/>
      <c r="D51" s="48"/>
      <c r="E51" s="48"/>
      <c r="F51" s="48"/>
      <c r="G51" s="48"/>
      <c r="H51" s="48"/>
      <c r="I51" s="48"/>
      <c r="J51" s="48"/>
    </row>
    <row r="52" spans="1:10" ht="14.25" customHeight="1">
      <c r="A52" s="26"/>
      <c r="B52" s="20"/>
      <c r="C52" s="20"/>
      <c r="D52" s="26"/>
      <c r="E52" s="20"/>
      <c r="F52" s="20"/>
      <c r="G52" s="20"/>
      <c r="H52" s="26"/>
      <c r="I52" s="20"/>
    </row>
  </sheetData>
  <conditionalFormatting sqref="B4:J46">
    <cfRule type="cellIs" dxfId="194" priority="1" operator="equal">
      <formula>0</formula>
    </cfRule>
    <cfRule type="cellIs" dxfId="193" priority="2" operator="lessThan">
      <formula>0</formula>
    </cfRule>
    <cfRule type="cellIs" dxfId="192" priority="3" operator="lessThan">
      <formula>0</formula>
    </cfRule>
    <cfRule type="cellIs" dxfId="191" priority="4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62BB-74E7-4D46-B00D-EE996AD2690C}">
  <dimension ref="A1:O97"/>
  <sheetViews>
    <sheetView zoomScaleNormal="100" workbookViewId="0">
      <pane ySplit="3" topLeftCell="A70" activePane="bottomLeft" state="frozen"/>
      <selection pane="bottomLeft" activeCell="B107" sqref="B107"/>
      <selection activeCell="D58" sqref="D58"/>
    </sheetView>
  </sheetViews>
  <sheetFormatPr defaultColWidth="9.140625" defaultRowHeight="14.25" customHeight="1"/>
  <cols>
    <col min="1" max="1" width="17.85546875" customWidth="1"/>
    <col min="2" max="2" width="19.5703125" customWidth="1"/>
    <col min="3" max="3" width="13.42578125" customWidth="1"/>
    <col min="4" max="5" width="13.85546875" customWidth="1"/>
    <col min="6" max="6" width="13" customWidth="1"/>
    <col min="7" max="7" width="10.28515625" bestFit="1" customWidth="1"/>
    <col min="8" max="8" width="16" style="26" customWidth="1"/>
    <col min="9" max="9" width="9.140625" customWidth="1"/>
    <col min="10" max="10" width="11.85546875" customWidth="1"/>
    <col min="11" max="11" width="11.42578125" style="26" customWidth="1"/>
    <col min="12" max="12" width="17.28515625" style="26" customWidth="1"/>
    <col min="15" max="15" width="10.140625" style="26" customWidth="1"/>
    <col min="16" max="16" width="10" customWidth="1"/>
    <col min="17" max="17" width="9.140625" customWidth="1"/>
    <col min="18" max="18" width="12.5703125" customWidth="1"/>
  </cols>
  <sheetData>
    <row r="1" spans="1:12" ht="16.5" customHeight="1">
      <c r="A1" s="1" t="s">
        <v>343</v>
      </c>
    </row>
    <row r="2" spans="1:12" ht="9.6" customHeight="1">
      <c r="A2" s="1"/>
    </row>
    <row r="3" spans="1:12" ht="39" customHeight="1">
      <c r="A3" s="17"/>
      <c r="B3" s="196" t="s">
        <v>344</v>
      </c>
      <c r="C3" s="196" t="s">
        <v>345</v>
      </c>
      <c r="D3" s="196" t="s">
        <v>346</v>
      </c>
      <c r="E3" s="196" t="s">
        <v>347</v>
      </c>
      <c r="F3" s="196" t="s">
        <v>348</v>
      </c>
      <c r="G3" s="196" t="s">
        <v>349</v>
      </c>
      <c r="H3" s="42" t="s">
        <v>350</v>
      </c>
      <c r="I3" s="42" t="s">
        <v>351</v>
      </c>
      <c r="J3" s="42" t="s">
        <v>352</v>
      </c>
      <c r="K3" s="42" t="s">
        <v>353</v>
      </c>
      <c r="L3" s="42" t="s">
        <v>354</v>
      </c>
    </row>
    <row r="4" spans="1:12" ht="14.25" customHeight="1">
      <c r="A4" s="191" t="s">
        <v>321</v>
      </c>
      <c r="B4" s="192">
        <v>7785</v>
      </c>
      <c r="C4" s="192">
        <v>35421</v>
      </c>
      <c r="D4" s="191">
        <v>173</v>
      </c>
      <c r="E4" s="191">
        <v>49</v>
      </c>
      <c r="F4" s="191">
        <v>0</v>
      </c>
      <c r="G4" s="191">
        <v>0</v>
      </c>
      <c r="H4" s="192">
        <v>30503</v>
      </c>
      <c r="I4" s="191">
        <v>0</v>
      </c>
      <c r="J4" s="191">
        <v>121</v>
      </c>
      <c r="K4" s="191">
        <v>0</v>
      </c>
      <c r="L4" s="191">
        <v>706</v>
      </c>
    </row>
    <row r="5" spans="1:12" ht="14.25" customHeight="1">
      <c r="A5" s="191" t="s">
        <v>185</v>
      </c>
      <c r="B5" s="192">
        <v>7938</v>
      </c>
      <c r="C5" s="192">
        <v>15334</v>
      </c>
      <c r="D5" s="191">
        <v>87</v>
      </c>
      <c r="E5" s="192">
        <v>1471</v>
      </c>
      <c r="F5" s="191">
        <v>0</v>
      </c>
      <c r="G5" s="191">
        <v>5</v>
      </c>
      <c r="H5" s="192">
        <v>37153</v>
      </c>
      <c r="I5" s="191">
        <v>0</v>
      </c>
      <c r="J5" s="191">
        <v>70</v>
      </c>
      <c r="K5" s="191">
        <v>0</v>
      </c>
      <c r="L5" s="191">
        <v>251</v>
      </c>
    </row>
    <row r="6" spans="1:12" ht="14.25" customHeight="1">
      <c r="A6" s="191" t="s">
        <v>29</v>
      </c>
      <c r="B6" s="191">
        <v>0</v>
      </c>
      <c r="C6" s="191">
        <v>98</v>
      </c>
      <c r="D6" s="191">
        <v>0</v>
      </c>
      <c r="E6" s="191">
        <v>0</v>
      </c>
      <c r="F6" s="191">
        <v>0</v>
      </c>
      <c r="G6" s="191">
        <v>0</v>
      </c>
      <c r="H6" s="191">
        <v>0</v>
      </c>
      <c r="I6" s="191">
        <v>0</v>
      </c>
      <c r="J6" s="191">
        <v>0</v>
      </c>
      <c r="K6" s="191">
        <v>0</v>
      </c>
      <c r="L6" s="191">
        <v>468</v>
      </c>
    </row>
    <row r="7" spans="1:12" ht="14.25" customHeight="1">
      <c r="A7" s="191" t="s">
        <v>30</v>
      </c>
      <c r="B7" s="192">
        <v>4004</v>
      </c>
      <c r="C7" s="192">
        <v>24329</v>
      </c>
      <c r="D7" s="191">
        <v>45</v>
      </c>
      <c r="E7" s="192">
        <v>643</v>
      </c>
      <c r="F7" s="191">
        <v>0</v>
      </c>
      <c r="G7" s="191">
        <v>0</v>
      </c>
      <c r="H7" s="192">
        <v>18768</v>
      </c>
      <c r="I7" s="191">
        <v>0</v>
      </c>
      <c r="J7" s="191">
        <v>0</v>
      </c>
      <c r="K7" s="191">
        <v>0</v>
      </c>
      <c r="L7" s="191">
        <v>507</v>
      </c>
    </row>
    <row r="8" spans="1:12" ht="14.25" customHeight="1">
      <c r="A8" s="191" t="s">
        <v>32</v>
      </c>
      <c r="B8" s="192">
        <v>2066</v>
      </c>
      <c r="C8" s="192">
        <v>18082</v>
      </c>
      <c r="D8" s="192">
        <v>314</v>
      </c>
      <c r="E8" s="192">
        <v>2376</v>
      </c>
      <c r="F8" s="191">
        <v>0</v>
      </c>
      <c r="G8" s="191">
        <v>3</v>
      </c>
      <c r="H8" s="192">
        <v>22716</v>
      </c>
      <c r="I8" s="191">
        <v>0</v>
      </c>
      <c r="J8" s="191">
        <v>0</v>
      </c>
      <c r="K8" s="191">
        <v>0</v>
      </c>
      <c r="L8" s="192">
        <v>288</v>
      </c>
    </row>
    <row r="9" spans="1:12" ht="14.25" customHeight="1">
      <c r="A9" s="191" t="s">
        <v>33</v>
      </c>
      <c r="B9" s="192">
        <v>4446</v>
      </c>
      <c r="C9" s="192">
        <v>25106</v>
      </c>
      <c r="D9" s="191">
        <v>70</v>
      </c>
      <c r="E9" s="191">
        <v>66</v>
      </c>
      <c r="F9" s="191">
        <v>102</v>
      </c>
      <c r="G9" s="191">
        <v>0</v>
      </c>
      <c r="H9" s="192">
        <v>15411</v>
      </c>
      <c r="I9" s="191">
        <v>0</v>
      </c>
      <c r="J9" s="191">
        <v>33</v>
      </c>
      <c r="K9" s="191">
        <v>0</v>
      </c>
      <c r="L9" s="191">
        <v>250</v>
      </c>
    </row>
    <row r="10" spans="1:12" ht="14.25" customHeight="1">
      <c r="A10" s="191" t="s">
        <v>37</v>
      </c>
      <c r="B10" s="191">
        <v>239</v>
      </c>
      <c r="C10" s="192">
        <v>4092</v>
      </c>
      <c r="D10" s="191">
        <v>3</v>
      </c>
      <c r="E10" s="191">
        <v>0</v>
      </c>
      <c r="F10" s="191">
        <v>0</v>
      </c>
      <c r="G10" s="191">
        <v>0</v>
      </c>
      <c r="H10" s="192">
        <v>994</v>
      </c>
      <c r="I10" s="191">
        <v>0</v>
      </c>
      <c r="J10" s="191">
        <v>0</v>
      </c>
      <c r="K10" s="191">
        <v>0</v>
      </c>
      <c r="L10" s="191">
        <v>1</v>
      </c>
    </row>
    <row r="11" spans="1:12" ht="14.25" customHeight="1">
      <c r="A11" s="191" t="s">
        <v>215</v>
      </c>
      <c r="B11" s="192">
        <v>888</v>
      </c>
      <c r="C11" s="192">
        <v>5113</v>
      </c>
      <c r="D11" s="191">
        <v>0</v>
      </c>
      <c r="E11" s="191">
        <v>0</v>
      </c>
      <c r="F11" s="191">
        <v>0</v>
      </c>
      <c r="G11" s="191">
        <v>0</v>
      </c>
      <c r="H11" s="192">
        <v>7689</v>
      </c>
      <c r="I11" s="191">
        <v>0</v>
      </c>
      <c r="J11" s="191">
        <v>19</v>
      </c>
      <c r="K11" s="191">
        <v>0</v>
      </c>
      <c r="L11" s="191">
        <v>0</v>
      </c>
    </row>
    <row r="12" spans="1:12" ht="14.25" customHeight="1">
      <c r="A12" s="191" t="s">
        <v>38</v>
      </c>
      <c r="B12" s="192">
        <v>8403</v>
      </c>
      <c r="C12" s="192">
        <v>54746</v>
      </c>
      <c r="D12" s="192">
        <v>2522</v>
      </c>
      <c r="E12" s="192">
        <v>8470</v>
      </c>
      <c r="F12" s="191">
        <v>646</v>
      </c>
      <c r="G12" s="191">
        <v>0</v>
      </c>
      <c r="H12" s="192">
        <v>89046</v>
      </c>
      <c r="I12" s="191">
        <v>0</v>
      </c>
      <c r="J12" s="191">
        <v>1072</v>
      </c>
      <c r="K12" s="191">
        <v>0</v>
      </c>
      <c r="L12" s="191">
        <v>0</v>
      </c>
    </row>
    <row r="13" spans="1:12" ht="14.25" customHeight="1">
      <c r="A13" s="191" t="s">
        <v>42</v>
      </c>
      <c r="B13" s="192">
        <v>4073</v>
      </c>
      <c r="C13" s="192">
        <v>50145</v>
      </c>
      <c r="D13" s="191">
        <v>74</v>
      </c>
      <c r="E13" s="192">
        <v>4936</v>
      </c>
      <c r="F13" s="191">
        <v>0</v>
      </c>
      <c r="G13" s="191">
        <v>0</v>
      </c>
      <c r="H13" s="192">
        <v>34043</v>
      </c>
      <c r="I13" s="191">
        <v>0</v>
      </c>
      <c r="J13" s="191">
        <v>0</v>
      </c>
      <c r="K13" s="191">
        <v>0</v>
      </c>
      <c r="L13" s="191">
        <v>59</v>
      </c>
    </row>
    <row r="14" spans="1:12" ht="14.25" customHeight="1">
      <c r="A14" s="191" t="s">
        <v>44</v>
      </c>
      <c r="B14" s="191">
        <v>43</v>
      </c>
      <c r="C14" s="192">
        <v>1967</v>
      </c>
      <c r="D14" s="191">
        <v>0</v>
      </c>
      <c r="E14" s="191">
        <v>0</v>
      </c>
      <c r="F14" s="191">
        <v>0</v>
      </c>
      <c r="G14" s="191">
        <v>0</v>
      </c>
      <c r="H14" s="191">
        <v>426</v>
      </c>
      <c r="I14" s="191">
        <v>0</v>
      </c>
      <c r="J14" s="191">
        <v>0</v>
      </c>
      <c r="K14" s="191">
        <v>0</v>
      </c>
      <c r="L14" s="191">
        <v>0</v>
      </c>
    </row>
    <row r="15" spans="1:12" ht="14.25" customHeight="1">
      <c r="A15" s="191" t="s">
        <v>47</v>
      </c>
      <c r="B15" s="191">
        <v>1064</v>
      </c>
      <c r="C15" s="192">
        <v>4226</v>
      </c>
      <c r="D15" s="191">
        <v>0</v>
      </c>
      <c r="E15" s="191">
        <v>560</v>
      </c>
      <c r="F15" s="191">
        <v>0</v>
      </c>
      <c r="G15" s="191">
        <v>0</v>
      </c>
      <c r="H15" s="192">
        <v>5714</v>
      </c>
      <c r="I15" s="191">
        <v>0</v>
      </c>
      <c r="J15" s="191">
        <v>0</v>
      </c>
      <c r="K15" s="191">
        <v>0</v>
      </c>
      <c r="L15" s="191">
        <v>0</v>
      </c>
    </row>
    <row r="16" spans="1:12" ht="14.25" customHeight="1">
      <c r="A16" s="191" t="s">
        <v>49</v>
      </c>
      <c r="B16" s="191">
        <v>669</v>
      </c>
      <c r="C16" s="192">
        <v>7393</v>
      </c>
      <c r="D16" s="191">
        <v>0</v>
      </c>
      <c r="E16" s="191">
        <v>159</v>
      </c>
      <c r="F16" s="191">
        <v>0</v>
      </c>
      <c r="G16" s="191">
        <v>0</v>
      </c>
      <c r="H16" s="192">
        <v>7948</v>
      </c>
      <c r="I16" s="191">
        <v>0</v>
      </c>
      <c r="J16" s="191">
        <v>1228</v>
      </c>
      <c r="K16" s="191">
        <v>0</v>
      </c>
      <c r="L16" s="191">
        <v>135</v>
      </c>
    </row>
    <row r="17" spans="1:12" ht="14.25" customHeight="1">
      <c r="A17" s="191" t="s">
        <v>52</v>
      </c>
      <c r="B17" s="192">
        <v>2147</v>
      </c>
      <c r="C17" s="192">
        <v>3148</v>
      </c>
      <c r="D17" s="191">
        <v>75</v>
      </c>
      <c r="E17" s="192">
        <v>1081</v>
      </c>
      <c r="F17" s="191">
        <v>0</v>
      </c>
      <c r="G17" s="191">
        <v>0</v>
      </c>
      <c r="H17" s="192">
        <v>8950</v>
      </c>
      <c r="I17" s="191">
        <v>0</v>
      </c>
      <c r="J17" s="191">
        <v>0</v>
      </c>
      <c r="K17" s="191">
        <v>0</v>
      </c>
      <c r="L17" s="191">
        <v>61</v>
      </c>
    </row>
    <row r="18" spans="1:12" ht="14.25" customHeight="1">
      <c r="A18" s="191" t="s">
        <v>54</v>
      </c>
      <c r="B18" s="192">
        <v>3011</v>
      </c>
      <c r="C18" s="192">
        <v>8247</v>
      </c>
      <c r="D18" s="191">
        <v>0</v>
      </c>
      <c r="E18" s="192">
        <v>1449</v>
      </c>
      <c r="F18" s="192">
        <v>433</v>
      </c>
      <c r="G18" s="191">
        <v>0</v>
      </c>
      <c r="H18" s="192">
        <v>19283</v>
      </c>
      <c r="I18" s="191">
        <v>0</v>
      </c>
      <c r="J18" s="191">
        <v>0</v>
      </c>
      <c r="K18" s="191">
        <v>0</v>
      </c>
      <c r="L18" s="192">
        <v>221</v>
      </c>
    </row>
    <row r="19" spans="1:12" ht="14.25" customHeight="1">
      <c r="A19" s="191" t="s">
        <v>56</v>
      </c>
      <c r="B19" s="192">
        <v>1934</v>
      </c>
      <c r="C19" s="192">
        <v>14004</v>
      </c>
      <c r="D19" s="191">
        <v>0</v>
      </c>
      <c r="E19" s="192">
        <v>2414</v>
      </c>
      <c r="F19" s="192">
        <v>5206</v>
      </c>
      <c r="G19" s="191">
        <v>0</v>
      </c>
      <c r="H19" s="192">
        <v>18065</v>
      </c>
      <c r="I19" s="191">
        <v>0</v>
      </c>
      <c r="J19" s="191">
        <v>1</v>
      </c>
      <c r="K19" s="191">
        <v>0</v>
      </c>
      <c r="L19" s="191">
        <v>95</v>
      </c>
    </row>
    <row r="20" spans="1:12" ht="14.25" customHeight="1">
      <c r="A20" s="191" t="s">
        <v>57</v>
      </c>
      <c r="B20" s="192">
        <v>3535</v>
      </c>
      <c r="C20" s="192">
        <v>57752</v>
      </c>
      <c r="D20" s="191">
        <v>650</v>
      </c>
      <c r="E20" s="192">
        <v>979</v>
      </c>
      <c r="F20" s="191">
        <v>0</v>
      </c>
      <c r="G20" s="191">
        <v>0</v>
      </c>
      <c r="H20" s="192">
        <v>47079</v>
      </c>
      <c r="I20" s="191">
        <v>0</v>
      </c>
      <c r="J20" s="191">
        <v>0</v>
      </c>
      <c r="K20" s="191">
        <v>0</v>
      </c>
      <c r="L20" s="191">
        <v>0</v>
      </c>
    </row>
    <row r="21" spans="1:12" ht="14.25" customHeight="1">
      <c r="A21" s="191" t="s">
        <v>59</v>
      </c>
      <c r="B21" s="192">
        <v>24390</v>
      </c>
      <c r="C21" s="192">
        <v>101873</v>
      </c>
      <c r="D21" s="191">
        <v>684</v>
      </c>
      <c r="E21" s="192">
        <v>3006</v>
      </c>
      <c r="F21" s="192">
        <v>79009</v>
      </c>
      <c r="G21" s="191">
        <v>0</v>
      </c>
      <c r="H21" s="192">
        <v>112439</v>
      </c>
      <c r="I21" s="191">
        <v>0</v>
      </c>
      <c r="J21" s="191">
        <v>0</v>
      </c>
      <c r="K21" s="191">
        <v>0</v>
      </c>
      <c r="L21" s="191">
        <v>226</v>
      </c>
    </row>
    <row r="22" spans="1:12" ht="14.25" customHeight="1">
      <c r="A22" s="191" t="s">
        <v>322</v>
      </c>
      <c r="B22" s="192">
        <v>4690</v>
      </c>
      <c r="C22" s="192">
        <v>40882</v>
      </c>
      <c r="D22" s="191">
        <v>287</v>
      </c>
      <c r="E22" s="192">
        <v>2645</v>
      </c>
      <c r="F22" s="192">
        <v>0</v>
      </c>
      <c r="G22" s="191">
        <v>0</v>
      </c>
      <c r="H22" s="192">
        <v>26622</v>
      </c>
      <c r="I22" s="191">
        <v>0</v>
      </c>
      <c r="J22" s="191">
        <v>0</v>
      </c>
      <c r="K22" s="191">
        <v>0</v>
      </c>
      <c r="L22" s="191">
        <v>1199</v>
      </c>
    </row>
    <row r="23" spans="1:12" ht="14.25" customHeight="1">
      <c r="A23" s="191" t="s">
        <v>222</v>
      </c>
      <c r="B23" s="192">
        <v>8405</v>
      </c>
      <c r="C23" s="192">
        <v>31686</v>
      </c>
      <c r="D23" s="191">
        <v>0</v>
      </c>
      <c r="E23" s="192">
        <v>1012</v>
      </c>
      <c r="F23" s="191">
        <v>0</v>
      </c>
      <c r="G23" s="191">
        <v>0</v>
      </c>
      <c r="H23" s="192">
        <v>17577</v>
      </c>
      <c r="I23" s="191">
        <v>0</v>
      </c>
      <c r="J23" s="191">
        <v>2</v>
      </c>
      <c r="K23" s="191">
        <v>0</v>
      </c>
      <c r="L23" s="191">
        <v>150</v>
      </c>
    </row>
    <row r="24" spans="1:12" ht="14.25" customHeight="1">
      <c r="A24" s="191" t="s">
        <v>60</v>
      </c>
      <c r="B24" s="192">
        <v>2194</v>
      </c>
      <c r="C24" s="192">
        <v>6574</v>
      </c>
      <c r="D24" s="191">
        <v>0</v>
      </c>
      <c r="E24" s="192">
        <v>1784</v>
      </c>
      <c r="F24" s="192">
        <v>25154</v>
      </c>
      <c r="G24" s="191">
        <v>2</v>
      </c>
      <c r="H24" s="192">
        <v>17114</v>
      </c>
      <c r="I24" s="191">
        <v>0</v>
      </c>
      <c r="J24" s="191">
        <v>48</v>
      </c>
      <c r="K24" s="191">
        <v>0</v>
      </c>
      <c r="L24" s="191">
        <v>0</v>
      </c>
    </row>
    <row r="25" spans="1:12" ht="14.25" customHeight="1">
      <c r="A25" s="191" t="s">
        <v>323</v>
      </c>
      <c r="B25" s="192">
        <v>9486</v>
      </c>
      <c r="C25" s="192">
        <v>29658</v>
      </c>
      <c r="D25" s="191">
        <v>0</v>
      </c>
      <c r="E25" s="191">
        <v>0</v>
      </c>
      <c r="F25" s="191">
        <v>0</v>
      </c>
      <c r="G25" s="191">
        <v>1</v>
      </c>
      <c r="H25" s="192">
        <v>44575</v>
      </c>
      <c r="I25" s="191">
        <v>45</v>
      </c>
      <c r="J25" s="191">
        <v>656</v>
      </c>
      <c r="K25" s="191">
        <v>0</v>
      </c>
      <c r="L25" s="191">
        <v>314</v>
      </c>
    </row>
    <row r="26" spans="1:12" ht="14.25" customHeight="1">
      <c r="A26" s="191" t="s">
        <v>63</v>
      </c>
      <c r="B26" s="191">
        <v>221</v>
      </c>
      <c r="C26" s="191">
        <v>765</v>
      </c>
      <c r="D26" s="191">
        <v>0</v>
      </c>
      <c r="E26" s="191">
        <v>19</v>
      </c>
      <c r="F26" s="191">
        <v>0</v>
      </c>
      <c r="G26" s="191">
        <v>0</v>
      </c>
      <c r="H26" s="192">
        <v>4665</v>
      </c>
      <c r="I26" s="191">
        <v>0</v>
      </c>
      <c r="J26" s="191">
        <v>2</v>
      </c>
      <c r="K26" s="191">
        <v>0</v>
      </c>
      <c r="L26" s="191">
        <v>27</v>
      </c>
    </row>
    <row r="27" spans="1:12" ht="14.25" customHeight="1">
      <c r="A27" s="191" t="s">
        <v>65</v>
      </c>
      <c r="B27" s="192">
        <v>6401</v>
      </c>
      <c r="C27" s="192">
        <v>17736</v>
      </c>
      <c r="D27" s="191">
        <v>144</v>
      </c>
      <c r="E27" s="192">
        <v>3845</v>
      </c>
      <c r="F27" s="191">
        <v>1073</v>
      </c>
      <c r="G27" s="191">
        <v>0</v>
      </c>
      <c r="H27" s="192">
        <v>24966</v>
      </c>
      <c r="I27" s="191">
        <v>0</v>
      </c>
      <c r="J27" s="191">
        <v>0</v>
      </c>
      <c r="K27" s="191">
        <v>0</v>
      </c>
      <c r="L27" s="191">
        <v>63</v>
      </c>
    </row>
    <row r="28" spans="1:12" ht="14.25" customHeight="1">
      <c r="A28" s="191" t="s">
        <v>70</v>
      </c>
      <c r="B28" s="192">
        <v>3781</v>
      </c>
      <c r="C28" s="192">
        <v>6979</v>
      </c>
      <c r="D28" s="191">
        <v>310</v>
      </c>
      <c r="E28" s="192">
        <v>2906</v>
      </c>
      <c r="F28" s="191">
        <v>48</v>
      </c>
      <c r="G28" s="191">
        <v>27</v>
      </c>
      <c r="H28" s="192">
        <v>24653</v>
      </c>
      <c r="I28" s="191">
        <v>74</v>
      </c>
      <c r="J28" s="191">
        <v>649</v>
      </c>
      <c r="K28" s="191">
        <v>97</v>
      </c>
      <c r="L28" s="191">
        <v>65</v>
      </c>
    </row>
    <row r="29" spans="1:12" ht="14.25" customHeight="1">
      <c r="A29" s="191" t="s">
        <v>74</v>
      </c>
      <c r="B29" s="191">
        <v>999</v>
      </c>
      <c r="C29" s="192">
        <v>4829</v>
      </c>
      <c r="D29" s="191">
        <v>0</v>
      </c>
      <c r="E29" s="191">
        <v>98</v>
      </c>
      <c r="F29" s="191">
        <v>0</v>
      </c>
      <c r="G29" s="191">
        <v>0</v>
      </c>
      <c r="H29" s="192">
        <v>2959</v>
      </c>
      <c r="I29" s="191">
        <v>0</v>
      </c>
      <c r="J29" s="191">
        <v>0</v>
      </c>
      <c r="K29" s="191">
        <v>0</v>
      </c>
      <c r="L29" s="191">
        <v>0</v>
      </c>
    </row>
    <row r="30" spans="1:12" ht="14.25" customHeight="1">
      <c r="A30" s="191" t="s">
        <v>75</v>
      </c>
      <c r="B30" s="192">
        <v>2155</v>
      </c>
      <c r="C30" s="192">
        <v>26724</v>
      </c>
      <c r="D30" s="191">
        <v>0</v>
      </c>
      <c r="E30" s="191">
        <v>0</v>
      </c>
      <c r="F30" s="191">
        <v>0</v>
      </c>
      <c r="G30" s="191">
        <v>0</v>
      </c>
      <c r="H30" s="192">
        <v>13103</v>
      </c>
      <c r="I30" s="191">
        <v>0</v>
      </c>
      <c r="J30" s="192">
        <v>343</v>
      </c>
      <c r="K30" s="191">
        <v>0</v>
      </c>
      <c r="L30" s="191">
        <v>1315</v>
      </c>
    </row>
    <row r="31" spans="1:12" ht="14.25" customHeight="1">
      <c r="A31" s="191" t="s">
        <v>76</v>
      </c>
      <c r="B31" s="192">
        <v>1762</v>
      </c>
      <c r="C31" s="192">
        <v>15448</v>
      </c>
      <c r="D31" s="192">
        <v>1535</v>
      </c>
      <c r="E31" s="191">
        <v>0</v>
      </c>
      <c r="F31" s="191">
        <v>5</v>
      </c>
      <c r="G31" s="191">
        <v>0</v>
      </c>
      <c r="H31" s="192">
        <v>27874</v>
      </c>
      <c r="I31" s="191">
        <v>0</v>
      </c>
      <c r="J31" s="191">
        <v>451</v>
      </c>
      <c r="K31" s="191">
        <v>0</v>
      </c>
      <c r="L31" s="192">
        <v>4475</v>
      </c>
    </row>
    <row r="32" spans="1:12" ht="14.25" customHeight="1">
      <c r="A32" s="191" t="s">
        <v>79</v>
      </c>
      <c r="B32" s="192">
        <v>2173</v>
      </c>
      <c r="C32" s="192">
        <v>19339</v>
      </c>
      <c r="D32" s="192">
        <v>1957</v>
      </c>
      <c r="E32" s="192">
        <v>2444</v>
      </c>
      <c r="F32" s="191">
        <v>0</v>
      </c>
      <c r="G32" s="191">
        <v>0</v>
      </c>
      <c r="H32" s="192">
        <v>31779</v>
      </c>
      <c r="I32" s="191">
        <v>0</v>
      </c>
      <c r="J32" s="192">
        <v>9456</v>
      </c>
      <c r="K32" s="191">
        <v>0</v>
      </c>
      <c r="L32" s="191">
        <v>222</v>
      </c>
    </row>
    <row r="33" spans="1:12" ht="14.25" customHeight="1">
      <c r="A33" s="191" t="s">
        <v>187</v>
      </c>
      <c r="B33" s="192">
        <v>4001</v>
      </c>
      <c r="C33" s="192">
        <v>3056</v>
      </c>
      <c r="D33" s="191">
        <v>10</v>
      </c>
      <c r="E33" s="191">
        <v>506</v>
      </c>
      <c r="F33" s="191">
        <v>0</v>
      </c>
      <c r="G33" s="191">
        <v>0</v>
      </c>
      <c r="H33" s="192">
        <v>8063</v>
      </c>
      <c r="I33" s="191">
        <v>0</v>
      </c>
      <c r="J33" s="191">
        <v>0</v>
      </c>
      <c r="K33" s="191">
        <v>0</v>
      </c>
      <c r="L33" s="191">
        <v>0</v>
      </c>
    </row>
    <row r="34" spans="1:12" ht="14.25" customHeight="1">
      <c r="A34" s="191" t="s">
        <v>82</v>
      </c>
      <c r="B34" s="192">
        <v>3625</v>
      </c>
      <c r="C34" s="192">
        <v>16060</v>
      </c>
      <c r="D34" s="191">
        <v>0</v>
      </c>
      <c r="E34" s="192">
        <v>1189</v>
      </c>
      <c r="F34" s="191">
        <v>0</v>
      </c>
      <c r="G34" s="191">
        <v>0</v>
      </c>
      <c r="H34" s="192">
        <v>19431</v>
      </c>
      <c r="I34" s="191">
        <v>419</v>
      </c>
      <c r="J34" s="191">
        <v>0</v>
      </c>
      <c r="K34" s="191">
        <v>0</v>
      </c>
      <c r="L34" s="191">
        <v>1305</v>
      </c>
    </row>
    <row r="35" spans="1:12" ht="14.25" customHeight="1">
      <c r="A35" s="191" t="s">
        <v>226</v>
      </c>
      <c r="B35" s="191">
        <v>242</v>
      </c>
      <c r="C35" s="191">
        <v>825</v>
      </c>
      <c r="D35" s="191">
        <v>0</v>
      </c>
      <c r="E35" s="191">
        <v>14</v>
      </c>
      <c r="F35" s="191">
        <v>0</v>
      </c>
      <c r="G35" s="191">
        <v>0</v>
      </c>
      <c r="H35" s="192">
        <v>1181</v>
      </c>
      <c r="I35" s="191">
        <v>0</v>
      </c>
      <c r="J35" s="191">
        <v>205</v>
      </c>
      <c r="K35" s="191">
        <v>0</v>
      </c>
      <c r="L35" s="191">
        <v>1</v>
      </c>
    </row>
    <row r="36" spans="1:12" ht="14.25" customHeight="1">
      <c r="A36" s="191" t="s">
        <v>85</v>
      </c>
      <c r="B36" s="191">
        <v>984</v>
      </c>
      <c r="C36" s="192">
        <v>2408</v>
      </c>
      <c r="D36" s="191">
        <v>247</v>
      </c>
      <c r="E36" s="191">
        <v>2</v>
      </c>
      <c r="F36" s="191">
        <v>0</v>
      </c>
      <c r="G36" s="191">
        <v>0</v>
      </c>
      <c r="H36" s="191">
        <v>118</v>
      </c>
      <c r="I36" s="191">
        <v>0</v>
      </c>
      <c r="J36" s="191">
        <v>0</v>
      </c>
      <c r="K36" s="191">
        <v>0</v>
      </c>
      <c r="L36" s="191">
        <v>0</v>
      </c>
    </row>
    <row r="37" spans="1:12" ht="14.25" customHeight="1">
      <c r="A37" s="191" t="s">
        <v>88</v>
      </c>
      <c r="B37" s="192">
        <v>4390</v>
      </c>
      <c r="C37" s="192">
        <v>6192</v>
      </c>
      <c r="D37" s="191">
        <v>0</v>
      </c>
      <c r="E37" s="192">
        <v>2172</v>
      </c>
      <c r="F37" s="191">
        <v>0</v>
      </c>
      <c r="G37" s="191">
        <v>0</v>
      </c>
      <c r="H37" s="192">
        <v>18769</v>
      </c>
      <c r="I37" s="191">
        <v>0</v>
      </c>
      <c r="J37" s="191">
        <v>0</v>
      </c>
      <c r="K37" s="191">
        <v>0</v>
      </c>
      <c r="L37" s="191">
        <v>33</v>
      </c>
    </row>
    <row r="38" spans="1:12" ht="14.25" customHeight="1">
      <c r="A38" s="191" t="s">
        <v>227</v>
      </c>
      <c r="B38" s="192">
        <v>3675</v>
      </c>
      <c r="C38" s="192">
        <v>59980</v>
      </c>
      <c r="D38" s="192">
        <v>1549</v>
      </c>
      <c r="E38" s="192">
        <v>2535</v>
      </c>
      <c r="F38" s="191">
        <v>0</v>
      </c>
      <c r="G38" s="191">
        <v>0</v>
      </c>
      <c r="H38" s="192">
        <v>26807</v>
      </c>
      <c r="I38" s="191">
        <v>0</v>
      </c>
      <c r="J38" s="191">
        <v>0</v>
      </c>
      <c r="K38" s="191">
        <v>0</v>
      </c>
      <c r="L38" s="191">
        <v>0</v>
      </c>
    </row>
    <row r="39" spans="1:12" ht="14.25" customHeight="1">
      <c r="A39" s="191" t="s">
        <v>91</v>
      </c>
      <c r="B39" s="191">
        <v>1193</v>
      </c>
      <c r="C39" s="192">
        <v>6536</v>
      </c>
      <c r="D39" s="191">
        <v>3</v>
      </c>
      <c r="E39" s="191">
        <v>333</v>
      </c>
      <c r="F39" s="191">
        <v>0</v>
      </c>
      <c r="G39" s="191">
        <v>0</v>
      </c>
      <c r="H39" s="192">
        <v>1457</v>
      </c>
      <c r="I39" s="191">
        <v>0</v>
      </c>
      <c r="J39" s="191">
        <v>0</v>
      </c>
      <c r="K39" s="191">
        <v>0</v>
      </c>
      <c r="L39" s="191">
        <v>0</v>
      </c>
    </row>
    <row r="40" spans="1:12" ht="14.25" customHeight="1">
      <c r="A40" s="191" t="s">
        <v>92</v>
      </c>
      <c r="B40" s="192">
        <v>5258</v>
      </c>
      <c r="C40" s="192">
        <v>103137</v>
      </c>
      <c r="D40" s="191">
        <v>63</v>
      </c>
      <c r="E40" s="192">
        <v>3873</v>
      </c>
      <c r="F40" s="192">
        <v>28607</v>
      </c>
      <c r="G40" s="191">
        <v>11</v>
      </c>
      <c r="H40" s="192">
        <v>37503</v>
      </c>
      <c r="I40" s="191">
        <v>0</v>
      </c>
      <c r="J40" s="191">
        <v>160</v>
      </c>
      <c r="K40" s="191">
        <v>0</v>
      </c>
      <c r="L40" s="192">
        <v>2240</v>
      </c>
    </row>
    <row r="41" spans="1:12" ht="14.25" customHeight="1">
      <c r="A41" s="191" t="s">
        <v>189</v>
      </c>
      <c r="B41" s="192">
        <v>4686</v>
      </c>
      <c r="C41" s="192">
        <v>51747</v>
      </c>
      <c r="D41" s="192">
        <v>1671</v>
      </c>
      <c r="E41" s="192">
        <v>5377</v>
      </c>
      <c r="F41" s="191">
        <v>0</v>
      </c>
      <c r="G41" s="191">
        <v>0</v>
      </c>
      <c r="H41" s="192">
        <v>65517</v>
      </c>
      <c r="I41" s="191">
        <v>0</v>
      </c>
      <c r="J41" s="192">
        <v>3416</v>
      </c>
      <c r="K41" s="191">
        <v>0</v>
      </c>
      <c r="L41" s="191">
        <v>160</v>
      </c>
    </row>
    <row r="42" spans="1:12" ht="14.25" customHeight="1">
      <c r="A42" s="191" t="s">
        <v>96</v>
      </c>
      <c r="B42" s="192">
        <v>1954</v>
      </c>
      <c r="C42" s="192">
        <v>6773</v>
      </c>
      <c r="D42" s="191">
        <v>0</v>
      </c>
      <c r="E42" s="192">
        <v>1202</v>
      </c>
      <c r="F42" s="191">
        <v>0</v>
      </c>
      <c r="G42" s="191">
        <v>10</v>
      </c>
      <c r="H42" s="192">
        <v>21951</v>
      </c>
      <c r="I42" s="191">
        <v>0</v>
      </c>
      <c r="J42" s="191">
        <v>19</v>
      </c>
      <c r="K42" s="191">
        <v>0</v>
      </c>
      <c r="L42" s="191">
        <v>203</v>
      </c>
    </row>
    <row r="43" spans="1:12" ht="14.25" customHeight="1">
      <c r="A43" s="191" t="s">
        <v>98</v>
      </c>
      <c r="B43" s="192">
        <v>2493</v>
      </c>
      <c r="C43" s="192">
        <v>6440</v>
      </c>
      <c r="D43" s="191">
        <v>0</v>
      </c>
      <c r="E43" s="192">
        <v>1948</v>
      </c>
      <c r="F43" s="192">
        <v>2557</v>
      </c>
      <c r="G43" s="191">
        <v>0</v>
      </c>
      <c r="H43" s="192">
        <v>16229</v>
      </c>
      <c r="I43" s="191">
        <v>5</v>
      </c>
      <c r="J43" s="191">
        <v>2</v>
      </c>
      <c r="K43" s="191">
        <v>23</v>
      </c>
      <c r="L43" s="191">
        <v>53</v>
      </c>
    </row>
    <row r="44" spans="1:12" ht="14.25" customHeight="1">
      <c r="A44" s="191" t="s">
        <v>99</v>
      </c>
      <c r="B44" s="192">
        <v>3547</v>
      </c>
      <c r="C44" s="192">
        <v>12702</v>
      </c>
      <c r="D44" s="191">
        <v>25</v>
      </c>
      <c r="E44" s="192">
        <v>1188</v>
      </c>
      <c r="F44" s="191">
        <v>0</v>
      </c>
      <c r="G44" s="191">
        <v>0</v>
      </c>
      <c r="H44" s="192">
        <v>6317</v>
      </c>
      <c r="I44" s="191">
        <v>0</v>
      </c>
      <c r="J44" s="192">
        <v>848</v>
      </c>
      <c r="K44" s="191">
        <v>0</v>
      </c>
      <c r="L44" s="191">
        <v>0</v>
      </c>
    </row>
    <row r="45" spans="1:12" ht="14.25" customHeight="1">
      <c r="A45" s="191" t="s">
        <v>228</v>
      </c>
      <c r="B45" s="192">
        <v>5932</v>
      </c>
      <c r="C45" s="192">
        <v>50697</v>
      </c>
      <c r="D45" s="191">
        <v>1097</v>
      </c>
      <c r="E45" s="192">
        <v>3970</v>
      </c>
      <c r="F45" s="192">
        <v>8619</v>
      </c>
      <c r="G45" s="191">
        <v>0</v>
      </c>
      <c r="H45" s="192">
        <v>34598</v>
      </c>
      <c r="I45" s="191">
        <v>0</v>
      </c>
      <c r="J45" s="191">
        <v>0</v>
      </c>
      <c r="K45" s="191">
        <v>0</v>
      </c>
      <c r="L45" s="191">
        <v>0</v>
      </c>
    </row>
    <row r="46" spans="1:12" ht="14.25" customHeight="1">
      <c r="A46" s="191" t="s">
        <v>102</v>
      </c>
      <c r="B46" s="191">
        <v>328</v>
      </c>
      <c r="C46" s="192">
        <v>1439</v>
      </c>
      <c r="D46" s="191">
        <v>0</v>
      </c>
      <c r="E46" s="191">
        <v>0</v>
      </c>
      <c r="F46" s="191">
        <v>0</v>
      </c>
      <c r="G46" s="191">
        <v>0</v>
      </c>
      <c r="H46" s="192">
        <v>1245</v>
      </c>
      <c r="I46" s="191">
        <v>0</v>
      </c>
      <c r="J46" s="191">
        <v>51</v>
      </c>
      <c r="K46" s="191">
        <v>0</v>
      </c>
      <c r="L46" s="191">
        <v>312</v>
      </c>
    </row>
    <row r="47" spans="1:12" ht="14.25" customHeight="1">
      <c r="A47" s="191" t="s">
        <v>104</v>
      </c>
      <c r="B47" s="192">
        <v>18978</v>
      </c>
      <c r="C47" s="192">
        <v>115842</v>
      </c>
      <c r="D47" s="191">
        <v>0</v>
      </c>
      <c r="E47" s="192">
        <v>4963</v>
      </c>
      <c r="F47" s="192">
        <v>424</v>
      </c>
      <c r="G47" s="191">
        <v>0</v>
      </c>
      <c r="H47" s="192">
        <v>86115</v>
      </c>
      <c r="I47" s="191">
        <v>0</v>
      </c>
      <c r="J47" s="191">
        <v>95</v>
      </c>
      <c r="K47" s="191">
        <v>0</v>
      </c>
      <c r="L47" s="191">
        <v>23</v>
      </c>
    </row>
    <row r="48" spans="1:12" ht="14.25" customHeight="1">
      <c r="A48" s="191" t="s">
        <v>105</v>
      </c>
      <c r="B48" s="192">
        <v>5574</v>
      </c>
      <c r="C48" s="192">
        <v>24814</v>
      </c>
      <c r="D48" s="192">
        <v>1294</v>
      </c>
      <c r="E48" s="192">
        <v>5136</v>
      </c>
      <c r="F48" s="191">
        <v>0</v>
      </c>
      <c r="G48" s="191">
        <v>0</v>
      </c>
      <c r="H48" s="192">
        <v>35714</v>
      </c>
      <c r="I48" s="191">
        <v>0</v>
      </c>
      <c r="J48" s="191">
        <v>2373</v>
      </c>
      <c r="K48" s="191">
        <v>0</v>
      </c>
      <c r="L48" s="191">
        <v>0</v>
      </c>
    </row>
    <row r="49" spans="1:12" ht="14.25" customHeight="1">
      <c r="A49" s="191" t="s">
        <v>106</v>
      </c>
      <c r="B49" s="191">
        <v>1296</v>
      </c>
      <c r="C49" s="192">
        <v>2024</v>
      </c>
      <c r="D49" s="191">
        <v>277</v>
      </c>
      <c r="E49" s="191">
        <v>117</v>
      </c>
      <c r="F49" s="191">
        <v>0</v>
      </c>
      <c r="G49" s="191">
        <v>0</v>
      </c>
      <c r="H49" s="192">
        <v>1514</v>
      </c>
      <c r="I49" s="191">
        <v>0</v>
      </c>
      <c r="J49" s="191">
        <v>0</v>
      </c>
      <c r="K49" s="191">
        <v>0</v>
      </c>
      <c r="L49" s="191">
        <v>22</v>
      </c>
    </row>
    <row r="50" spans="1:12" ht="14.25" customHeight="1">
      <c r="A50" s="191" t="s">
        <v>108</v>
      </c>
      <c r="B50" s="192">
        <v>1323</v>
      </c>
      <c r="C50" s="192">
        <v>1770</v>
      </c>
      <c r="D50" s="191">
        <v>66</v>
      </c>
      <c r="E50" s="191">
        <v>514</v>
      </c>
      <c r="F50" s="191">
        <v>0</v>
      </c>
      <c r="G50" s="191">
        <v>0</v>
      </c>
      <c r="H50" s="192">
        <v>10738</v>
      </c>
      <c r="I50" s="191">
        <v>0</v>
      </c>
      <c r="J50" s="191">
        <v>0</v>
      </c>
      <c r="K50" s="191">
        <v>0</v>
      </c>
      <c r="L50" s="191">
        <v>0</v>
      </c>
    </row>
    <row r="51" spans="1:12" ht="14.25" customHeight="1">
      <c r="A51" s="26" t="s">
        <v>109</v>
      </c>
      <c r="B51" s="20">
        <v>3024</v>
      </c>
      <c r="C51" s="20">
        <v>22776</v>
      </c>
      <c r="D51" s="20">
        <v>1859</v>
      </c>
      <c r="E51" s="26">
        <v>80</v>
      </c>
      <c r="F51" s="26">
        <v>0</v>
      </c>
      <c r="G51" s="191">
        <v>8</v>
      </c>
      <c r="H51" s="192">
        <v>41977</v>
      </c>
      <c r="I51" s="191">
        <v>36</v>
      </c>
      <c r="J51" s="191">
        <v>0</v>
      </c>
      <c r="K51" s="191">
        <v>0</v>
      </c>
      <c r="L51" s="191">
        <v>967</v>
      </c>
    </row>
    <row r="52" spans="1:12" ht="14.25" customHeight="1">
      <c r="A52" s="26" t="s">
        <v>229</v>
      </c>
      <c r="B52" s="20">
        <v>4622</v>
      </c>
      <c r="C52" s="20">
        <v>23125</v>
      </c>
      <c r="D52" s="26">
        <v>0</v>
      </c>
      <c r="E52" s="20">
        <v>1196</v>
      </c>
      <c r="F52" s="26">
        <v>0</v>
      </c>
      <c r="G52" s="191">
        <v>0</v>
      </c>
      <c r="H52" s="192">
        <v>14136</v>
      </c>
      <c r="I52" s="191">
        <v>0</v>
      </c>
      <c r="J52" s="191">
        <v>5</v>
      </c>
      <c r="K52" s="191">
        <v>0</v>
      </c>
      <c r="L52" s="192">
        <v>2764</v>
      </c>
    </row>
    <row r="53" spans="1:12" ht="14.25" customHeight="1">
      <c r="A53" s="26" t="s">
        <v>112</v>
      </c>
      <c r="B53" s="20">
        <v>3998</v>
      </c>
      <c r="C53" s="20">
        <v>22938</v>
      </c>
      <c r="D53" s="26">
        <v>656</v>
      </c>
      <c r="E53" s="26">
        <v>0</v>
      </c>
      <c r="F53" s="20">
        <v>4087</v>
      </c>
      <c r="G53" s="191">
        <v>0</v>
      </c>
      <c r="H53" s="192">
        <v>42048</v>
      </c>
      <c r="I53" s="191">
        <v>0</v>
      </c>
      <c r="J53" s="191">
        <v>0</v>
      </c>
      <c r="K53" s="191">
        <v>0</v>
      </c>
      <c r="L53" s="191">
        <v>17</v>
      </c>
    </row>
    <row r="54" spans="1:12" ht="14.25" customHeight="1">
      <c r="A54" s="26" t="s">
        <v>113</v>
      </c>
      <c r="B54" s="20">
        <v>20752</v>
      </c>
      <c r="C54" s="20">
        <v>29069</v>
      </c>
      <c r="D54" s="26">
        <v>208</v>
      </c>
      <c r="E54" s="20">
        <v>10410</v>
      </c>
      <c r="F54" s="26">
        <v>145</v>
      </c>
      <c r="G54" s="191">
        <v>1</v>
      </c>
      <c r="H54" s="192">
        <v>93079</v>
      </c>
      <c r="I54" s="191">
        <v>0</v>
      </c>
      <c r="J54" s="192">
        <v>2686</v>
      </c>
      <c r="K54" s="191">
        <v>0</v>
      </c>
      <c r="L54" s="191">
        <v>4023</v>
      </c>
    </row>
    <row r="55" spans="1:12" ht="14.25" customHeight="1">
      <c r="A55" s="26" t="s">
        <v>114</v>
      </c>
      <c r="B55" s="20">
        <v>2004</v>
      </c>
      <c r="C55" s="20">
        <v>8885</v>
      </c>
      <c r="D55" s="26">
        <v>1</v>
      </c>
      <c r="E55" s="26">
        <v>0</v>
      </c>
      <c r="F55" s="26">
        <v>0</v>
      </c>
      <c r="G55" s="191">
        <v>0</v>
      </c>
      <c r="H55" s="192">
        <v>4923</v>
      </c>
      <c r="I55" s="191">
        <v>0</v>
      </c>
      <c r="J55" s="191">
        <v>647</v>
      </c>
      <c r="K55" s="191">
        <v>0</v>
      </c>
      <c r="L55" s="191">
        <v>0</v>
      </c>
    </row>
    <row r="56" spans="1:12" ht="14.25" customHeight="1">
      <c r="A56" s="26" t="s">
        <v>116</v>
      </c>
      <c r="B56" s="20">
        <v>1875</v>
      </c>
      <c r="C56" s="20">
        <v>19357</v>
      </c>
      <c r="D56" s="26">
        <v>213</v>
      </c>
      <c r="E56" s="20">
        <v>270</v>
      </c>
      <c r="F56" s="26">
        <v>0</v>
      </c>
      <c r="G56" s="191">
        <v>0</v>
      </c>
      <c r="H56" s="192">
        <v>9677</v>
      </c>
      <c r="I56" s="191">
        <v>0</v>
      </c>
      <c r="J56" s="191">
        <v>138</v>
      </c>
      <c r="K56" s="191">
        <v>0</v>
      </c>
      <c r="L56" s="191">
        <v>161</v>
      </c>
    </row>
    <row r="57" spans="1:12" ht="14.25" customHeight="1">
      <c r="A57" s="26" t="s">
        <v>190</v>
      </c>
      <c r="B57" s="26">
        <v>95</v>
      </c>
      <c r="C57" s="20">
        <v>10469</v>
      </c>
      <c r="D57" s="26">
        <v>0</v>
      </c>
      <c r="E57" s="26">
        <v>30</v>
      </c>
      <c r="F57" s="26">
        <v>0</v>
      </c>
      <c r="G57" s="191">
        <v>0</v>
      </c>
      <c r="H57" s="191">
        <v>847</v>
      </c>
      <c r="I57" s="191">
        <v>0</v>
      </c>
      <c r="J57" s="191">
        <v>0</v>
      </c>
      <c r="K57" s="191">
        <v>0</v>
      </c>
      <c r="L57" s="191">
        <v>0</v>
      </c>
    </row>
    <row r="58" spans="1:12" ht="14.25" customHeight="1">
      <c r="A58" s="26" t="s">
        <v>119</v>
      </c>
      <c r="B58" s="20">
        <v>1068</v>
      </c>
      <c r="C58" s="20">
        <v>3768</v>
      </c>
      <c r="D58" s="26">
        <v>0</v>
      </c>
      <c r="E58" s="26">
        <v>598</v>
      </c>
      <c r="F58" s="26">
        <v>0</v>
      </c>
      <c r="G58" s="191">
        <v>1</v>
      </c>
      <c r="H58" s="192">
        <v>6163</v>
      </c>
      <c r="I58" s="191">
        <v>0</v>
      </c>
      <c r="J58" s="191">
        <v>0</v>
      </c>
      <c r="K58" s="191">
        <v>0</v>
      </c>
      <c r="L58" s="192">
        <v>1323</v>
      </c>
    </row>
    <row r="59" spans="1:12" ht="14.25" customHeight="1">
      <c r="A59" s="26" t="s">
        <v>332</v>
      </c>
      <c r="B59" s="20">
        <v>2306</v>
      </c>
      <c r="C59" s="26">
        <v>646</v>
      </c>
      <c r="D59" s="26">
        <v>22</v>
      </c>
      <c r="E59" s="26">
        <v>0</v>
      </c>
      <c r="F59" s="26">
        <v>0</v>
      </c>
      <c r="G59" s="191">
        <v>1</v>
      </c>
      <c r="H59" s="192">
        <v>8014</v>
      </c>
      <c r="I59" s="191">
        <v>0</v>
      </c>
      <c r="J59" s="191">
        <v>9</v>
      </c>
      <c r="K59" s="191">
        <v>0</v>
      </c>
      <c r="L59" s="191">
        <v>27</v>
      </c>
    </row>
    <row r="60" spans="1:12" ht="14.25" customHeight="1">
      <c r="A60" s="26" t="s">
        <v>124</v>
      </c>
      <c r="B60" s="20">
        <v>11909</v>
      </c>
      <c r="C60" s="20">
        <v>127536</v>
      </c>
      <c r="D60" s="26">
        <v>0</v>
      </c>
      <c r="E60" s="20">
        <v>12127</v>
      </c>
      <c r="F60" s="20">
        <v>17303</v>
      </c>
      <c r="G60" s="191">
        <v>0</v>
      </c>
      <c r="H60" s="192">
        <v>102351</v>
      </c>
      <c r="I60" s="191">
        <v>0</v>
      </c>
      <c r="J60" s="192">
        <v>5134</v>
      </c>
      <c r="K60" s="191">
        <v>0</v>
      </c>
      <c r="L60" s="192">
        <v>2478</v>
      </c>
    </row>
    <row r="61" spans="1:12" ht="14.25" customHeight="1">
      <c r="A61" s="26" t="s">
        <v>125</v>
      </c>
      <c r="B61" s="20">
        <v>4334</v>
      </c>
      <c r="C61" s="20">
        <v>30701</v>
      </c>
      <c r="D61" s="26">
        <v>1016</v>
      </c>
      <c r="E61" s="20">
        <v>8935</v>
      </c>
      <c r="F61" s="26">
        <v>0</v>
      </c>
      <c r="G61" s="191">
        <v>0</v>
      </c>
      <c r="H61" s="192">
        <v>31910</v>
      </c>
      <c r="I61" s="191">
        <v>0</v>
      </c>
      <c r="J61" s="191">
        <v>0</v>
      </c>
      <c r="K61" s="191">
        <v>0</v>
      </c>
      <c r="L61" s="191">
        <v>80</v>
      </c>
    </row>
    <row r="62" spans="1:12" ht="14.25" customHeight="1">
      <c r="A62" s="26" t="s">
        <v>230</v>
      </c>
      <c r="B62" s="20">
        <v>1296</v>
      </c>
      <c r="C62" s="20">
        <v>5812</v>
      </c>
      <c r="D62" s="26">
        <v>0</v>
      </c>
      <c r="E62" s="26">
        <v>8</v>
      </c>
      <c r="F62" s="26">
        <v>0</v>
      </c>
      <c r="G62" s="191">
        <v>0</v>
      </c>
      <c r="H62" s="192">
        <v>4030</v>
      </c>
      <c r="I62" s="191">
        <v>0</v>
      </c>
      <c r="J62" s="191">
        <v>253</v>
      </c>
      <c r="K62" s="191">
        <v>0</v>
      </c>
      <c r="L62" s="191">
        <v>0</v>
      </c>
    </row>
    <row r="63" spans="1:12" ht="14.25" customHeight="1">
      <c r="A63" s="26" t="s">
        <v>126</v>
      </c>
      <c r="B63" s="20">
        <v>10684</v>
      </c>
      <c r="C63" s="20">
        <v>125773</v>
      </c>
      <c r="D63" s="26">
        <v>53</v>
      </c>
      <c r="E63" s="20">
        <v>4395</v>
      </c>
      <c r="F63" s="26">
        <v>0</v>
      </c>
      <c r="G63" s="191">
        <v>0</v>
      </c>
      <c r="H63" s="192">
        <v>53129</v>
      </c>
      <c r="I63" s="191">
        <v>0</v>
      </c>
      <c r="J63" s="191">
        <v>314</v>
      </c>
      <c r="K63" s="191">
        <v>0</v>
      </c>
      <c r="L63" s="191">
        <v>6</v>
      </c>
    </row>
    <row r="64" spans="1:12" ht="14.25" customHeight="1">
      <c r="A64" s="26" t="s">
        <v>191</v>
      </c>
      <c r="B64" s="26">
        <v>166</v>
      </c>
      <c r="C64" s="20">
        <v>927</v>
      </c>
      <c r="D64" s="26">
        <v>0</v>
      </c>
      <c r="E64" s="26">
        <v>1</v>
      </c>
      <c r="F64" s="26">
        <v>0</v>
      </c>
      <c r="G64" s="191">
        <v>0</v>
      </c>
      <c r="H64" s="192">
        <v>651</v>
      </c>
      <c r="I64" s="191">
        <v>0</v>
      </c>
      <c r="J64" s="191">
        <v>0</v>
      </c>
      <c r="K64" s="191">
        <v>0</v>
      </c>
      <c r="L64" s="191">
        <v>9</v>
      </c>
    </row>
    <row r="65" spans="1:12" ht="14.25" customHeight="1">
      <c r="A65" s="26" t="s">
        <v>129</v>
      </c>
      <c r="B65" s="20">
        <v>1328</v>
      </c>
      <c r="C65" s="26">
        <v>1149</v>
      </c>
      <c r="D65" s="26">
        <v>0</v>
      </c>
      <c r="E65" s="26">
        <v>421</v>
      </c>
      <c r="F65" s="26">
        <v>0</v>
      </c>
      <c r="G65" s="191">
        <v>0</v>
      </c>
      <c r="H65" s="192">
        <v>5689</v>
      </c>
      <c r="I65" s="191">
        <v>0</v>
      </c>
      <c r="J65" s="191">
        <v>4</v>
      </c>
      <c r="K65" s="191">
        <v>0</v>
      </c>
      <c r="L65" s="191">
        <v>0</v>
      </c>
    </row>
    <row r="66" spans="1:12" ht="14.25" customHeight="1">
      <c r="A66" s="26" t="s">
        <v>130</v>
      </c>
      <c r="B66" s="20">
        <v>4219</v>
      </c>
      <c r="C66" s="20">
        <v>32698</v>
      </c>
      <c r="D66" s="20">
        <v>2695</v>
      </c>
      <c r="E66" s="20">
        <v>4501</v>
      </c>
      <c r="F66" s="26">
        <v>0</v>
      </c>
      <c r="G66" s="191">
        <v>24</v>
      </c>
      <c r="H66" s="192">
        <v>49072</v>
      </c>
      <c r="I66" s="191">
        <v>0</v>
      </c>
      <c r="J66" s="191">
        <v>0</v>
      </c>
      <c r="K66" s="191">
        <v>0</v>
      </c>
      <c r="L66" s="191">
        <v>4982</v>
      </c>
    </row>
    <row r="67" spans="1:12" ht="14.25" customHeight="1">
      <c r="A67" s="26" t="s">
        <v>131</v>
      </c>
      <c r="B67" s="20">
        <v>3532</v>
      </c>
      <c r="C67" s="20">
        <v>24622</v>
      </c>
      <c r="D67" s="26">
        <v>84</v>
      </c>
      <c r="E67" s="26">
        <v>111</v>
      </c>
      <c r="F67" s="26">
        <v>0</v>
      </c>
      <c r="G67" s="191">
        <v>0</v>
      </c>
      <c r="H67" s="192">
        <v>17926</v>
      </c>
      <c r="I67" s="191">
        <v>0</v>
      </c>
      <c r="J67" s="192">
        <v>2324</v>
      </c>
      <c r="K67" s="191">
        <v>0</v>
      </c>
      <c r="L67" s="191">
        <v>6</v>
      </c>
    </row>
    <row r="68" spans="1:12" ht="14.25" customHeight="1">
      <c r="A68" s="26" t="s">
        <v>132</v>
      </c>
      <c r="B68" s="20">
        <v>11000</v>
      </c>
      <c r="C68" s="20">
        <v>19320</v>
      </c>
      <c r="D68" s="26">
        <v>0</v>
      </c>
      <c r="E68" s="20">
        <v>10557</v>
      </c>
      <c r="F68" s="20">
        <v>7220</v>
      </c>
      <c r="G68" s="191">
        <v>4</v>
      </c>
      <c r="H68" s="192">
        <v>70812</v>
      </c>
      <c r="I68" s="191">
        <v>0</v>
      </c>
      <c r="J68" s="191">
        <v>100</v>
      </c>
      <c r="K68" s="191">
        <v>339</v>
      </c>
      <c r="L68" s="192">
        <v>2789</v>
      </c>
    </row>
    <row r="69" spans="1:12" ht="14.25" customHeight="1">
      <c r="A69" s="26" t="s">
        <v>134</v>
      </c>
      <c r="B69" s="20">
        <v>4671</v>
      </c>
      <c r="C69" s="20">
        <v>17228</v>
      </c>
      <c r="D69" s="26">
        <v>73</v>
      </c>
      <c r="E69" s="26">
        <v>372</v>
      </c>
      <c r="F69" s="26">
        <v>30</v>
      </c>
      <c r="G69" s="191">
        <v>0</v>
      </c>
      <c r="H69" s="192">
        <v>20826</v>
      </c>
      <c r="I69" s="191">
        <v>0</v>
      </c>
      <c r="J69" s="191">
        <v>0</v>
      </c>
      <c r="K69" s="191">
        <v>0</v>
      </c>
      <c r="L69" s="191">
        <v>0</v>
      </c>
    </row>
    <row r="70" spans="1:12" ht="14.25" customHeight="1">
      <c r="A70" s="26" t="s">
        <v>135</v>
      </c>
      <c r="B70" s="20">
        <v>3128</v>
      </c>
      <c r="C70" s="20">
        <v>55397</v>
      </c>
      <c r="D70" s="20">
        <v>1027</v>
      </c>
      <c r="E70" s="20">
        <v>4485</v>
      </c>
      <c r="F70" s="26">
        <v>0</v>
      </c>
      <c r="G70" s="191">
        <v>3</v>
      </c>
      <c r="H70" s="192">
        <v>23659</v>
      </c>
      <c r="I70" s="191">
        <v>0</v>
      </c>
      <c r="J70" s="192">
        <v>23054</v>
      </c>
      <c r="K70" s="191">
        <v>0</v>
      </c>
      <c r="L70" s="192">
        <v>832</v>
      </c>
    </row>
    <row r="71" spans="1:12" ht="14.25" customHeight="1">
      <c r="A71" s="26" t="s">
        <v>232</v>
      </c>
      <c r="B71" s="20">
        <v>19498</v>
      </c>
      <c r="C71" s="20">
        <v>112102</v>
      </c>
      <c r="D71" s="20">
        <v>0</v>
      </c>
      <c r="E71" s="20">
        <v>6489</v>
      </c>
      <c r="F71" s="26">
        <v>0</v>
      </c>
      <c r="G71" s="191">
        <v>7</v>
      </c>
      <c r="H71" s="192">
        <v>147528</v>
      </c>
      <c r="I71" s="191">
        <v>0</v>
      </c>
      <c r="J71" s="192">
        <v>5186</v>
      </c>
      <c r="K71" s="191">
        <v>0</v>
      </c>
      <c r="L71" s="192">
        <v>4461</v>
      </c>
    </row>
    <row r="72" spans="1:12" ht="14.25" customHeight="1">
      <c r="A72" s="26" t="s">
        <v>233</v>
      </c>
      <c r="B72" s="20">
        <v>2704</v>
      </c>
      <c r="C72" s="20">
        <v>5285</v>
      </c>
      <c r="D72" s="26">
        <v>0</v>
      </c>
      <c r="E72" s="26">
        <v>502</v>
      </c>
      <c r="F72" s="26">
        <v>0</v>
      </c>
      <c r="G72" s="191">
        <v>0</v>
      </c>
      <c r="H72" s="192">
        <v>12806</v>
      </c>
      <c r="I72" s="191">
        <v>0</v>
      </c>
      <c r="J72" s="191">
        <v>0</v>
      </c>
      <c r="K72" s="191">
        <v>0</v>
      </c>
      <c r="L72" s="192">
        <v>4073</v>
      </c>
    </row>
    <row r="73" spans="1:12" ht="14.25" customHeight="1">
      <c r="A73" s="26" t="s">
        <v>325</v>
      </c>
      <c r="B73" s="20">
        <v>9665</v>
      </c>
      <c r="C73" s="20">
        <v>59350</v>
      </c>
      <c r="D73" s="26">
        <v>0</v>
      </c>
      <c r="E73" s="26">
        <v>122</v>
      </c>
      <c r="F73" s="26">
        <v>0</v>
      </c>
      <c r="G73" s="191">
        <v>2</v>
      </c>
      <c r="H73" s="192">
        <v>59702</v>
      </c>
      <c r="I73" s="191">
        <v>0</v>
      </c>
      <c r="J73" s="191">
        <v>0</v>
      </c>
      <c r="K73" s="191">
        <v>0</v>
      </c>
      <c r="L73" s="192">
        <v>1206</v>
      </c>
    </row>
    <row r="74" spans="1:12" ht="14.25" customHeight="1">
      <c r="A74" s="26" t="s">
        <v>137</v>
      </c>
      <c r="B74" s="20">
        <v>3291</v>
      </c>
      <c r="C74" s="20">
        <v>40268</v>
      </c>
      <c r="D74" s="20">
        <v>1354</v>
      </c>
      <c r="E74" s="20">
        <v>4798</v>
      </c>
      <c r="F74" s="26">
        <v>0</v>
      </c>
      <c r="G74" s="191">
        <v>0</v>
      </c>
      <c r="H74" s="192">
        <v>31814</v>
      </c>
      <c r="I74" s="191">
        <v>0</v>
      </c>
      <c r="J74" s="192">
        <v>4457</v>
      </c>
      <c r="K74" s="191">
        <v>0</v>
      </c>
      <c r="L74" s="192">
        <v>1416</v>
      </c>
    </row>
    <row r="75" spans="1:12" ht="14.25" customHeight="1">
      <c r="A75" s="26" t="s">
        <v>138</v>
      </c>
      <c r="B75" s="20">
        <v>4902</v>
      </c>
      <c r="C75" s="20">
        <v>17683</v>
      </c>
      <c r="D75" s="26">
        <v>0</v>
      </c>
      <c r="E75" s="20">
        <v>3995</v>
      </c>
      <c r="F75" s="26">
        <v>0</v>
      </c>
      <c r="G75" s="191">
        <v>0</v>
      </c>
      <c r="H75" s="192">
        <v>44162</v>
      </c>
      <c r="I75" s="191">
        <v>0</v>
      </c>
      <c r="J75" s="191">
        <v>0</v>
      </c>
      <c r="K75" s="191">
        <v>0</v>
      </c>
      <c r="L75" s="192">
        <v>5280</v>
      </c>
    </row>
    <row r="76" spans="1:12" ht="14.25" customHeight="1">
      <c r="A76" s="26" t="s">
        <v>139</v>
      </c>
      <c r="B76" s="20">
        <v>15540</v>
      </c>
      <c r="C76" s="20">
        <v>51478</v>
      </c>
      <c r="D76" s="26">
        <v>0</v>
      </c>
      <c r="E76" s="20">
        <v>5692</v>
      </c>
      <c r="F76" s="26">
        <v>0</v>
      </c>
      <c r="G76" s="191">
        <v>0</v>
      </c>
      <c r="H76" s="192">
        <v>30610</v>
      </c>
      <c r="I76" s="191">
        <v>0</v>
      </c>
      <c r="J76" s="191">
        <v>203</v>
      </c>
      <c r="K76" s="191">
        <v>0</v>
      </c>
      <c r="L76" s="191">
        <v>47</v>
      </c>
    </row>
    <row r="77" spans="1:12" ht="14.25" customHeight="1">
      <c r="A77" s="26" t="s">
        <v>140</v>
      </c>
      <c r="B77" s="20">
        <v>2987</v>
      </c>
      <c r="C77" s="20">
        <v>5132</v>
      </c>
      <c r="D77" s="26">
        <v>306</v>
      </c>
      <c r="E77" s="20">
        <v>848</v>
      </c>
      <c r="F77" s="20">
        <v>835</v>
      </c>
      <c r="G77" s="191">
        <v>0</v>
      </c>
      <c r="H77" s="192">
        <v>11674</v>
      </c>
      <c r="I77" s="191">
        <v>21</v>
      </c>
      <c r="J77" s="191">
        <v>1458</v>
      </c>
      <c r="K77" s="191">
        <v>0</v>
      </c>
      <c r="L77" s="192">
        <v>1618</v>
      </c>
    </row>
    <row r="78" spans="1:12" ht="14.25" customHeight="1">
      <c r="A78" s="26" t="s">
        <v>142</v>
      </c>
      <c r="B78" s="20">
        <v>1076</v>
      </c>
      <c r="C78" s="20">
        <v>8682</v>
      </c>
      <c r="D78" s="26">
        <v>69</v>
      </c>
      <c r="E78" s="26">
        <v>87</v>
      </c>
      <c r="F78" s="26">
        <v>0</v>
      </c>
      <c r="G78" s="191">
        <v>2</v>
      </c>
      <c r="H78" s="192">
        <v>9422</v>
      </c>
      <c r="I78" s="191">
        <v>0</v>
      </c>
      <c r="J78" s="191">
        <v>0</v>
      </c>
      <c r="K78" s="191">
        <v>0</v>
      </c>
      <c r="L78" s="191">
        <v>0</v>
      </c>
    </row>
    <row r="79" spans="1:12" ht="14.25" customHeight="1">
      <c r="A79" s="26" t="s">
        <v>144</v>
      </c>
      <c r="B79" s="26">
        <v>558</v>
      </c>
      <c r="C79" s="20">
        <v>2997</v>
      </c>
      <c r="D79" s="26">
        <v>428</v>
      </c>
      <c r="E79" s="20">
        <v>921</v>
      </c>
      <c r="F79" s="26">
        <v>0</v>
      </c>
      <c r="G79" s="191">
        <v>0</v>
      </c>
      <c r="H79" s="192">
        <v>7016</v>
      </c>
      <c r="I79" s="191">
        <v>0</v>
      </c>
      <c r="J79" s="191">
        <v>0</v>
      </c>
      <c r="K79" s="191">
        <v>0</v>
      </c>
      <c r="L79" s="191">
        <v>79</v>
      </c>
    </row>
    <row r="80" spans="1:12" ht="14.25" customHeight="1">
      <c r="A80" s="26" t="s">
        <v>145</v>
      </c>
      <c r="B80" s="20">
        <v>7830</v>
      </c>
      <c r="C80" s="20">
        <v>75803</v>
      </c>
      <c r="D80" s="26">
        <v>174</v>
      </c>
      <c r="E80" s="20">
        <v>7248</v>
      </c>
      <c r="F80" s="26">
        <v>22983</v>
      </c>
      <c r="G80" s="191">
        <v>0</v>
      </c>
      <c r="H80" s="192">
        <v>54854</v>
      </c>
      <c r="I80" s="191">
        <v>0</v>
      </c>
      <c r="J80" s="191">
        <v>0</v>
      </c>
      <c r="K80" s="191">
        <v>0</v>
      </c>
      <c r="L80" s="191">
        <v>346</v>
      </c>
    </row>
    <row r="81" spans="1:12" ht="14.25" customHeight="1">
      <c r="A81" s="26" t="s">
        <v>326</v>
      </c>
      <c r="B81" s="20">
        <v>4321</v>
      </c>
      <c r="C81" s="20">
        <v>95737</v>
      </c>
      <c r="D81" s="26">
        <v>616</v>
      </c>
      <c r="E81" s="20">
        <v>17011</v>
      </c>
      <c r="F81" s="20">
        <v>14088</v>
      </c>
      <c r="G81" s="191">
        <v>4</v>
      </c>
      <c r="H81" s="192">
        <v>75114</v>
      </c>
      <c r="I81" s="191">
        <v>630</v>
      </c>
      <c r="J81" s="192">
        <v>2635</v>
      </c>
      <c r="K81" s="192">
        <v>972</v>
      </c>
      <c r="L81" s="191">
        <v>953</v>
      </c>
    </row>
    <row r="82" spans="1:12" ht="14.25" customHeight="1">
      <c r="A82" s="26" t="s">
        <v>150</v>
      </c>
      <c r="B82" s="26">
        <v>513</v>
      </c>
      <c r="C82" s="20">
        <v>2095</v>
      </c>
      <c r="D82" s="26">
        <v>0</v>
      </c>
      <c r="E82" s="26">
        <v>118</v>
      </c>
      <c r="F82" s="26">
        <v>0</v>
      </c>
      <c r="G82" s="191">
        <v>0</v>
      </c>
      <c r="H82" s="192">
        <v>2223</v>
      </c>
      <c r="I82" s="191">
        <v>0</v>
      </c>
      <c r="J82" s="191">
        <v>0</v>
      </c>
      <c r="K82" s="191">
        <v>0</v>
      </c>
      <c r="L82" s="191">
        <v>0</v>
      </c>
    </row>
    <row r="83" spans="1:12" ht="14.25" customHeight="1">
      <c r="A83" s="26" t="s">
        <v>236</v>
      </c>
      <c r="B83" s="26">
        <v>684</v>
      </c>
      <c r="C83" s="20">
        <v>1861</v>
      </c>
      <c r="D83" s="26">
        <v>0</v>
      </c>
      <c r="E83" s="26">
        <v>374</v>
      </c>
      <c r="F83" s="26">
        <v>0</v>
      </c>
      <c r="G83" s="191">
        <v>0</v>
      </c>
      <c r="H83" s="192">
        <v>2459</v>
      </c>
      <c r="I83" s="191">
        <v>0</v>
      </c>
      <c r="J83" s="191">
        <v>0</v>
      </c>
      <c r="K83" s="191">
        <v>0</v>
      </c>
      <c r="L83" s="191">
        <v>0</v>
      </c>
    </row>
    <row r="84" spans="1:12" ht="14.25" customHeight="1">
      <c r="A84" s="26" t="s">
        <v>153</v>
      </c>
      <c r="B84" s="26">
        <v>273</v>
      </c>
      <c r="C84" s="20">
        <v>3241</v>
      </c>
      <c r="D84" s="26">
        <v>0</v>
      </c>
      <c r="E84" s="26">
        <v>71</v>
      </c>
      <c r="F84" s="26">
        <v>0</v>
      </c>
      <c r="G84" s="191">
        <v>0</v>
      </c>
      <c r="H84" s="192">
        <v>3745</v>
      </c>
      <c r="I84" s="191">
        <v>4</v>
      </c>
      <c r="J84" s="191">
        <v>0</v>
      </c>
      <c r="K84" s="191">
        <v>0</v>
      </c>
      <c r="L84" s="191">
        <v>25</v>
      </c>
    </row>
    <row r="85" spans="1:12" ht="14.25" customHeight="1">
      <c r="A85" s="26" t="s">
        <v>160</v>
      </c>
      <c r="B85" s="20">
        <v>1491</v>
      </c>
      <c r="C85" s="20">
        <v>12624</v>
      </c>
      <c r="D85" s="26">
        <v>31</v>
      </c>
      <c r="E85" s="20">
        <v>2339</v>
      </c>
      <c r="F85" s="26">
        <v>75</v>
      </c>
      <c r="G85" s="191">
        <v>0</v>
      </c>
      <c r="H85" s="192">
        <v>19472</v>
      </c>
      <c r="I85" s="191">
        <v>0</v>
      </c>
      <c r="J85" s="191">
        <v>0</v>
      </c>
      <c r="K85" s="191">
        <v>0</v>
      </c>
      <c r="L85" s="191">
        <v>462</v>
      </c>
    </row>
    <row r="86" spans="1:12" ht="14.25" customHeight="1">
      <c r="A86" s="26" t="s">
        <v>162</v>
      </c>
      <c r="B86" s="26">
        <v>230</v>
      </c>
      <c r="C86" s="20">
        <v>2660</v>
      </c>
      <c r="D86" s="26">
        <v>2</v>
      </c>
      <c r="E86" s="26">
        <v>2</v>
      </c>
      <c r="F86" s="26">
        <v>0</v>
      </c>
      <c r="G86" s="191">
        <v>2</v>
      </c>
      <c r="H86" s="191">
        <v>417</v>
      </c>
      <c r="I86" s="191">
        <v>0</v>
      </c>
      <c r="J86" s="191">
        <v>0</v>
      </c>
      <c r="K86" s="191">
        <v>0</v>
      </c>
      <c r="L86" s="191">
        <v>0</v>
      </c>
    </row>
    <row r="87" spans="1:12" ht="14.25" customHeight="1">
      <c r="A87" s="26" t="s">
        <v>237</v>
      </c>
      <c r="B87" s="20">
        <v>3454</v>
      </c>
      <c r="C87" s="20">
        <v>15181</v>
      </c>
      <c r="D87" s="26">
        <v>0</v>
      </c>
      <c r="E87" s="26">
        <v>394</v>
      </c>
      <c r="F87" s="26">
        <v>0</v>
      </c>
      <c r="G87" s="191">
        <v>0</v>
      </c>
      <c r="H87" s="192">
        <v>23372</v>
      </c>
      <c r="I87" s="191">
        <v>115</v>
      </c>
      <c r="J87" s="191">
        <v>8</v>
      </c>
      <c r="K87" s="191">
        <v>0</v>
      </c>
      <c r="L87" s="191">
        <v>212</v>
      </c>
    </row>
    <row r="88" spans="1:12" ht="14.25" customHeight="1">
      <c r="A88" s="26" t="s">
        <v>163</v>
      </c>
      <c r="B88" s="20">
        <v>2407</v>
      </c>
      <c r="C88" s="20">
        <v>37649</v>
      </c>
      <c r="D88" s="20">
        <v>3438</v>
      </c>
      <c r="E88" s="20">
        <v>2498</v>
      </c>
      <c r="F88" s="26">
        <v>0</v>
      </c>
      <c r="G88" s="191">
        <v>0</v>
      </c>
      <c r="H88" s="192">
        <v>25723</v>
      </c>
      <c r="I88" s="191">
        <v>0</v>
      </c>
      <c r="J88" s="191">
        <v>0</v>
      </c>
      <c r="K88" s="192">
        <v>831</v>
      </c>
      <c r="L88" s="191">
        <v>0</v>
      </c>
    </row>
    <row r="89" spans="1:12" ht="14.25" customHeight="1">
      <c r="A89" s="26" t="s">
        <v>164</v>
      </c>
      <c r="B89" s="20">
        <v>8138</v>
      </c>
      <c r="C89" s="20">
        <v>18834</v>
      </c>
      <c r="D89" s="26">
        <v>12</v>
      </c>
      <c r="E89" s="26">
        <v>170</v>
      </c>
      <c r="F89" s="26">
        <v>0</v>
      </c>
      <c r="G89" s="191">
        <v>0</v>
      </c>
      <c r="H89" s="192">
        <v>8878</v>
      </c>
      <c r="I89" s="191">
        <v>0</v>
      </c>
      <c r="J89" s="191">
        <v>0</v>
      </c>
      <c r="K89" s="191">
        <v>0</v>
      </c>
      <c r="L89" s="191">
        <v>0</v>
      </c>
    </row>
    <row r="90" spans="1:12" ht="14.25" customHeight="1">
      <c r="A90" s="26" t="s">
        <v>192</v>
      </c>
      <c r="B90" s="20">
        <v>1140</v>
      </c>
      <c r="C90" s="20">
        <v>11023</v>
      </c>
      <c r="D90" s="26">
        <v>9</v>
      </c>
      <c r="E90" s="26">
        <v>263</v>
      </c>
      <c r="F90" s="26">
        <v>0</v>
      </c>
      <c r="G90" s="191">
        <v>0</v>
      </c>
      <c r="H90" s="192">
        <v>3058</v>
      </c>
      <c r="I90" s="191">
        <v>0</v>
      </c>
      <c r="J90" s="191">
        <v>0</v>
      </c>
      <c r="K90" s="191">
        <v>0</v>
      </c>
      <c r="L90" s="191">
        <v>1</v>
      </c>
    </row>
    <row r="91" spans="1:12" ht="14.25" customHeight="1">
      <c r="A91" s="26" t="s">
        <v>166</v>
      </c>
      <c r="B91" s="20">
        <v>10952</v>
      </c>
      <c r="C91" s="20">
        <v>131837</v>
      </c>
      <c r="D91" s="20">
        <v>998</v>
      </c>
      <c r="E91" s="20">
        <v>17380</v>
      </c>
      <c r="F91" s="26">
        <v>0</v>
      </c>
      <c r="G91" s="191">
        <v>10</v>
      </c>
      <c r="H91" s="192">
        <v>97086</v>
      </c>
      <c r="I91" s="191">
        <v>0</v>
      </c>
      <c r="J91" s="191">
        <v>37</v>
      </c>
      <c r="K91" s="191">
        <v>0</v>
      </c>
      <c r="L91" s="192">
        <v>0</v>
      </c>
    </row>
    <row r="92" spans="1:12" ht="14.25" customHeight="1">
      <c r="A92" s="26" t="s">
        <v>167</v>
      </c>
      <c r="B92" s="20">
        <v>2501</v>
      </c>
      <c r="C92" s="20">
        <v>36418</v>
      </c>
      <c r="D92" s="26">
        <v>24</v>
      </c>
      <c r="E92" s="20">
        <v>1888</v>
      </c>
      <c r="F92" s="20">
        <v>5384</v>
      </c>
      <c r="G92" s="191">
        <v>0</v>
      </c>
      <c r="H92" s="192">
        <v>28906</v>
      </c>
      <c r="I92" s="191">
        <v>0</v>
      </c>
      <c r="J92" s="191">
        <v>0</v>
      </c>
      <c r="K92" s="191">
        <v>0</v>
      </c>
      <c r="L92" s="191">
        <v>247</v>
      </c>
    </row>
    <row r="93" spans="1:12" ht="14.25" customHeight="1">
      <c r="A93" s="26" t="s">
        <v>193</v>
      </c>
      <c r="B93" s="20">
        <v>393</v>
      </c>
      <c r="C93" s="20">
        <v>11140</v>
      </c>
      <c r="D93" s="26">
        <v>10</v>
      </c>
      <c r="E93" s="26">
        <v>0</v>
      </c>
      <c r="F93" s="26">
        <v>0</v>
      </c>
      <c r="G93" s="191">
        <v>0</v>
      </c>
      <c r="H93" s="192">
        <v>8789</v>
      </c>
      <c r="I93" s="191">
        <v>0</v>
      </c>
      <c r="J93" s="191">
        <v>0</v>
      </c>
      <c r="K93" s="191">
        <v>0</v>
      </c>
      <c r="L93" s="191">
        <v>0</v>
      </c>
    </row>
    <row r="95" spans="1:12" ht="14.25" customHeight="1">
      <c r="A95" s="409" t="s">
        <v>11</v>
      </c>
      <c r="B95" s="23">
        <f>MEDIAN(B4:B93)</f>
        <v>3017.5</v>
      </c>
      <c r="C95" s="23">
        <f t="shared" ref="C95:L95" si="0">MEDIAN(C4:C93)</f>
        <v>15754</v>
      </c>
      <c r="D95" s="23">
        <f t="shared" si="0"/>
        <v>17</v>
      </c>
      <c r="E95" s="23">
        <f t="shared" si="0"/>
        <v>884.5</v>
      </c>
      <c r="F95" s="23">
        <f t="shared" si="0"/>
        <v>0</v>
      </c>
      <c r="G95" s="23">
        <f t="shared" si="0"/>
        <v>0</v>
      </c>
      <c r="H95" s="23">
        <f t="shared" si="0"/>
        <v>18768.5</v>
      </c>
      <c r="I95" s="23">
        <f t="shared" si="0"/>
        <v>0</v>
      </c>
      <c r="J95" s="23">
        <f t="shared" si="0"/>
        <v>0</v>
      </c>
      <c r="K95" s="23">
        <f t="shared" si="0"/>
        <v>0</v>
      </c>
      <c r="L95" s="23">
        <f t="shared" si="0"/>
        <v>62</v>
      </c>
    </row>
    <row r="96" spans="1:12" ht="14.25" customHeight="1">
      <c r="A96" s="409" t="s">
        <v>10</v>
      </c>
      <c r="B96" s="23">
        <f>AVERAGE(B4:B93)</f>
        <v>4321.5555555555557</v>
      </c>
      <c r="C96" s="23">
        <f t="shared" ref="C96:L96" si="1">AVERAGE(C4:C93)</f>
        <v>27171.266666666666</v>
      </c>
      <c r="D96" s="23">
        <f t="shared" si="1"/>
        <v>340.11111111111109</v>
      </c>
      <c r="E96" s="23">
        <f t="shared" si="1"/>
        <v>2323.9777777777776</v>
      </c>
      <c r="F96" s="23">
        <f t="shared" si="1"/>
        <v>2489.2555555555555</v>
      </c>
      <c r="G96" s="23">
        <f t="shared" si="1"/>
        <v>1.4222222222222223</v>
      </c>
      <c r="H96" s="23">
        <f t="shared" si="1"/>
        <v>26834.777777777777</v>
      </c>
      <c r="I96" s="23">
        <f t="shared" si="1"/>
        <v>14.988888888888889</v>
      </c>
      <c r="J96" s="23">
        <f t="shared" si="1"/>
        <v>777.4666666666667</v>
      </c>
      <c r="K96" s="23">
        <f t="shared" si="1"/>
        <v>25.133333333333333</v>
      </c>
      <c r="L96" s="23">
        <f t="shared" si="1"/>
        <v>626</v>
      </c>
    </row>
    <row r="97" spans="1:12" ht="14.25" customHeight="1">
      <c r="A97" s="409" t="s">
        <v>239</v>
      </c>
      <c r="B97" s="23">
        <f>SUM(B4:B93)</f>
        <v>388940</v>
      </c>
      <c r="C97" s="23">
        <f t="shared" ref="C97:L97" si="2">SUM(C4:C93)</f>
        <v>2445414</v>
      </c>
      <c r="D97" s="23">
        <f t="shared" si="2"/>
        <v>30610</v>
      </c>
      <c r="E97" s="23">
        <f t="shared" si="2"/>
        <v>209158</v>
      </c>
      <c r="F97" s="23">
        <f t="shared" si="2"/>
        <v>224033</v>
      </c>
      <c r="G97" s="23">
        <f t="shared" si="2"/>
        <v>128</v>
      </c>
      <c r="H97" s="23">
        <f t="shared" si="2"/>
        <v>2415130</v>
      </c>
      <c r="I97" s="23">
        <f t="shared" si="2"/>
        <v>1349</v>
      </c>
      <c r="J97" s="23">
        <f t="shared" si="2"/>
        <v>69972</v>
      </c>
      <c r="K97" s="23">
        <f t="shared" si="2"/>
        <v>2262</v>
      </c>
      <c r="L97" s="23">
        <f t="shared" si="2"/>
        <v>56340</v>
      </c>
    </row>
  </sheetData>
  <conditionalFormatting sqref="B4:F50">
    <cfRule type="cellIs" dxfId="190" priority="9" operator="lessThan">
      <formula>0</formula>
    </cfRule>
    <cfRule type="cellIs" dxfId="189" priority="10" operator="lessThan">
      <formula>0</formula>
    </cfRule>
    <cfRule type="cellIs" dxfId="188" priority="11" operator="equal">
      <formula>0</formula>
    </cfRule>
  </conditionalFormatting>
  <conditionalFormatting sqref="G4:L50">
    <cfRule type="cellIs" dxfId="187" priority="6" operator="lessThan">
      <formula>0</formula>
    </cfRule>
    <cfRule type="cellIs" dxfId="186" priority="7" operator="lessThan">
      <formula>0</formula>
    </cfRule>
    <cfRule type="cellIs" dxfId="185" priority="8" operator="equal">
      <formula>0</formula>
    </cfRule>
  </conditionalFormatting>
  <conditionalFormatting sqref="G51:L93">
    <cfRule type="cellIs" dxfId="184" priority="3" operator="lessThan">
      <formula>0</formula>
    </cfRule>
    <cfRule type="cellIs" dxfId="183" priority="4" operator="lessThan">
      <formula>0</formula>
    </cfRule>
    <cfRule type="cellIs" dxfId="182" priority="5" operator="equal">
      <formula>0</formula>
    </cfRule>
  </conditionalFormatting>
  <conditionalFormatting sqref="H102">
    <cfRule type="cellIs" dxfId="181" priority="2" operator="equal">
      <formula>0</formula>
    </cfRule>
  </conditionalFormatting>
  <conditionalFormatting sqref="B4:L93">
    <cfRule type="cellIs" dxfId="180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C538-A518-447B-B244-90A9EEAB9881}">
  <sheetPr codeName="Sheet20"/>
  <dimension ref="A1:P50"/>
  <sheetViews>
    <sheetView zoomScaleNormal="100" workbookViewId="0">
      <pane ySplit="3" topLeftCell="A37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17.85546875" customWidth="1"/>
    <col min="2" max="2" width="19.5703125" customWidth="1"/>
    <col min="3" max="3" width="13.42578125" customWidth="1"/>
    <col min="4" max="5" width="13.85546875" customWidth="1"/>
    <col min="6" max="6" width="13" customWidth="1"/>
    <col min="7" max="7" width="21.5703125" bestFit="1" customWidth="1"/>
    <col min="8" max="8" width="10.28515625" bestFit="1" customWidth="1"/>
    <col min="9" max="9" width="16" style="26" customWidth="1"/>
    <col min="10" max="10" width="9.140625" customWidth="1"/>
    <col min="11" max="11" width="11.85546875" customWidth="1"/>
    <col min="12" max="12" width="11.42578125" style="26" customWidth="1"/>
    <col min="13" max="13" width="17.28515625" style="26" customWidth="1"/>
    <col min="16" max="16" width="10.140625" style="26" customWidth="1"/>
    <col min="17" max="17" width="10" customWidth="1"/>
    <col min="18" max="18" width="9.140625" customWidth="1"/>
    <col min="19" max="19" width="12.5703125" customWidth="1"/>
  </cols>
  <sheetData>
    <row r="1" spans="1:6" ht="16.5" customHeight="1">
      <c r="A1" s="1" t="s">
        <v>343</v>
      </c>
    </row>
    <row r="2" spans="1:6" ht="9.6" customHeight="1">
      <c r="A2" s="1"/>
    </row>
    <row r="3" spans="1:6" ht="39" customHeight="1">
      <c r="A3" s="17"/>
      <c r="B3" s="196" t="s">
        <v>344</v>
      </c>
      <c r="C3" s="196" t="s">
        <v>345</v>
      </c>
      <c r="D3" s="196" t="s">
        <v>346</v>
      </c>
      <c r="E3" s="196" t="s">
        <v>347</v>
      </c>
      <c r="F3" s="196" t="s">
        <v>348</v>
      </c>
    </row>
    <row r="4" spans="1:6" ht="14.25" customHeight="1">
      <c r="A4" s="191" t="s">
        <v>321</v>
      </c>
      <c r="B4" s="192">
        <v>7785</v>
      </c>
      <c r="C4" s="192">
        <v>35421</v>
      </c>
      <c r="D4" s="191">
        <v>173</v>
      </c>
      <c r="E4" s="191">
        <v>49</v>
      </c>
      <c r="F4" s="191">
        <v>0</v>
      </c>
    </row>
    <row r="5" spans="1:6" ht="14.25" customHeight="1">
      <c r="A5" s="191" t="s">
        <v>185</v>
      </c>
      <c r="B5" s="192">
        <v>7938</v>
      </c>
      <c r="C5" s="192">
        <v>15334</v>
      </c>
      <c r="D5" s="191">
        <v>87</v>
      </c>
      <c r="E5" s="192">
        <v>1471</v>
      </c>
      <c r="F5" s="191">
        <v>0</v>
      </c>
    </row>
    <row r="6" spans="1:6" ht="14.25" customHeight="1">
      <c r="A6" s="191" t="s">
        <v>29</v>
      </c>
      <c r="B6" s="191">
        <v>0</v>
      </c>
      <c r="C6" s="191">
        <v>98</v>
      </c>
      <c r="D6" s="191">
        <v>0</v>
      </c>
      <c r="E6" s="191">
        <v>0</v>
      </c>
      <c r="F6" s="191">
        <v>0</v>
      </c>
    </row>
    <row r="7" spans="1:6" ht="14.25" customHeight="1">
      <c r="A7" s="191" t="s">
        <v>30</v>
      </c>
      <c r="B7" s="192">
        <v>4004</v>
      </c>
      <c r="C7" s="192">
        <v>24329</v>
      </c>
      <c r="D7" s="191">
        <v>45</v>
      </c>
      <c r="E7" s="192">
        <v>643</v>
      </c>
      <c r="F7" s="191">
        <v>0</v>
      </c>
    </row>
    <row r="8" spans="1:6" ht="14.25" customHeight="1">
      <c r="A8" s="191" t="s">
        <v>32</v>
      </c>
      <c r="B8" s="192">
        <v>2066</v>
      </c>
      <c r="C8" s="192">
        <v>18082</v>
      </c>
      <c r="D8" s="192">
        <v>314</v>
      </c>
      <c r="E8" s="192">
        <v>2376</v>
      </c>
      <c r="F8" s="191">
        <v>0</v>
      </c>
    </row>
    <row r="9" spans="1:6" ht="14.25" customHeight="1">
      <c r="A9" s="191" t="s">
        <v>33</v>
      </c>
      <c r="B9" s="192">
        <v>4446</v>
      </c>
      <c r="C9" s="192">
        <v>25106</v>
      </c>
      <c r="D9" s="191">
        <v>70</v>
      </c>
      <c r="E9" s="191">
        <v>66</v>
      </c>
      <c r="F9" s="191">
        <v>102</v>
      </c>
    </row>
    <row r="10" spans="1:6" ht="14.25" customHeight="1">
      <c r="A10" s="191" t="s">
        <v>37</v>
      </c>
      <c r="B10" s="191">
        <v>239</v>
      </c>
      <c r="C10" s="192">
        <v>4092</v>
      </c>
      <c r="D10" s="191">
        <v>3</v>
      </c>
      <c r="E10" s="191">
        <v>0</v>
      </c>
      <c r="F10" s="191">
        <v>0</v>
      </c>
    </row>
    <row r="11" spans="1:6" ht="14.25" customHeight="1">
      <c r="A11" s="191" t="s">
        <v>215</v>
      </c>
      <c r="B11" s="192">
        <v>888</v>
      </c>
      <c r="C11" s="192">
        <v>5113</v>
      </c>
      <c r="D11" s="191">
        <v>0</v>
      </c>
      <c r="E11" s="191">
        <v>0</v>
      </c>
      <c r="F11" s="191">
        <v>0</v>
      </c>
    </row>
    <row r="12" spans="1:6" ht="14.25" customHeight="1">
      <c r="A12" s="191" t="s">
        <v>38</v>
      </c>
      <c r="B12" s="192">
        <v>8403</v>
      </c>
      <c r="C12" s="192">
        <v>54746</v>
      </c>
      <c r="D12" s="192">
        <v>2522</v>
      </c>
      <c r="E12" s="192">
        <v>8470</v>
      </c>
      <c r="F12" s="191">
        <v>646</v>
      </c>
    </row>
    <row r="13" spans="1:6" ht="14.25" customHeight="1">
      <c r="A13" s="191" t="s">
        <v>42</v>
      </c>
      <c r="B13" s="192">
        <v>4073</v>
      </c>
      <c r="C13" s="192">
        <v>50145</v>
      </c>
      <c r="D13" s="191">
        <v>74</v>
      </c>
      <c r="E13" s="192">
        <v>4936</v>
      </c>
      <c r="F13" s="191">
        <v>0</v>
      </c>
    </row>
    <row r="14" spans="1:6" ht="14.25" customHeight="1">
      <c r="A14" s="191" t="s">
        <v>44</v>
      </c>
      <c r="B14" s="191">
        <v>43</v>
      </c>
      <c r="C14" s="192">
        <v>1967</v>
      </c>
      <c r="D14" s="191">
        <v>0</v>
      </c>
      <c r="E14" s="191">
        <v>0</v>
      </c>
      <c r="F14" s="191">
        <v>0</v>
      </c>
    </row>
    <row r="15" spans="1:6" ht="14.25" customHeight="1">
      <c r="A15" s="191" t="s">
        <v>47</v>
      </c>
      <c r="B15" s="191">
        <v>1064</v>
      </c>
      <c r="C15" s="192">
        <v>4226</v>
      </c>
      <c r="D15" s="191">
        <v>0</v>
      </c>
      <c r="E15" s="191">
        <v>560</v>
      </c>
      <c r="F15" s="191">
        <v>0</v>
      </c>
    </row>
    <row r="16" spans="1:6" ht="14.25" customHeight="1">
      <c r="A16" s="191" t="s">
        <v>49</v>
      </c>
      <c r="B16" s="191">
        <v>669</v>
      </c>
      <c r="C16" s="192">
        <v>7393</v>
      </c>
      <c r="D16" s="191">
        <v>0</v>
      </c>
      <c r="E16" s="191">
        <v>159</v>
      </c>
      <c r="F16" s="191">
        <v>0</v>
      </c>
    </row>
    <row r="17" spans="1:6" ht="14.25" customHeight="1">
      <c r="A17" s="191" t="s">
        <v>52</v>
      </c>
      <c r="B17" s="192">
        <v>2147</v>
      </c>
      <c r="C17" s="192">
        <v>3148</v>
      </c>
      <c r="D17" s="191">
        <v>75</v>
      </c>
      <c r="E17" s="192">
        <v>1081</v>
      </c>
      <c r="F17" s="191">
        <v>0</v>
      </c>
    </row>
    <row r="18" spans="1:6" ht="14.25" customHeight="1">
      <c r="A18" s="191" t="s">
        <v>54</v>
      </c>
      <c r="B18" s="192">
        <v>3011</v>
      </c>
      <c r="C18" s="192">
        <v>8247</v>
      </c>
      <c r="D18" s="191">
        <v>0</v>
      </c>
      <c r="E18" s="192">
        <v>1449</v>
      </c>
      <c r="F18" s="192">
        <v>433</v>
      </c>
    </row>
    <row r="19" spans="1:6" ht="14.25" customHeight="1">
      <c r="A19" s="191" t="s">
        <v>56</v>
      </c>
      <c r="B19" s="192">
        <v>1934</v>
      </c>
      <c r="C19" s="192">
        <v>14004</v>
      </c>
      <c r="D19" s="191">
        <v>0</v>
      </c>
      <c r="E19" s="192">
        <v>2414</v>
      </c>
      <c r="F19" s="192">
        <v>5206</v>
      </c>
    </row>
    <row r="20" spans="1:6" ht="14.25" customHeight="1">
      <c r="A20" s="191" t="s">
        <v>57</v>
      </c>
      <c r="B20" s="192">
        <v>3535</v>
      </c>
      <c r="C20" s="192">
        <v>57752</v>
      </c>
      <c r="D20" s="191">
        <v>650</v>
      </c>
      <c r="E20" s="192">
        <v>979</v>
      </c>
      <c r="F20" s="191">
        <v>0</v>
      </c>
    </row>
    <row r="21" spans="1:6" ht="14.25" customHeight="1">
      <c r="A21" s="191" t="s">
        <v>59</v>
      </c>
      <c r="B21" s="192">
        <v>24390</v>
      </c>
      <c r="C21" s="192">
        <v>101873</v>
      </c>
      <c r="D21" s="191">
        <v>684</v>
      </c>
      <c r="E21" s="192">
        <v>3006</v>
      </c>
      <c r="F21" s="192">
        <v>79009</v>
      </c>
    </row>
    <row r="22" spans="1:6" ht="14.25" customHeight="1">
      <c r="A22" s="191" t="s">
        <v>322</v>
      </c>
      <c r="B22" s="192">
        <v>4690</v>
      </c>
      <c r="C22" s="192">
        <v>40882</v>
      </c>
      <c r="D22" s="191">
        <v>287</v>
      </c>
      <c r="E22" s="192">
        <v>2645</v>
      </c>
      <c r="F22" s="192">
        <v>0</v>
      </c>
    </row>
    <row r="23" spans="1:6" ht="14.25" customHeight="1">
      <c r="A23" s="191" t="s">
        <v>222</v>
      </c>
      <c r="B23" s="192">
        <v>8405</v>
      </c>
      <c r="C23" s="192">
        <v>31686</v>
      </c>
      <c r="D23" s="191">
        <v>0</v>
      </c>
      <c r="E23" s="192">
        <v>1012</v>
      </c>
      <c r="F23" s="191">
        <v>0</v>
      </c>
    </row>
    <row r="24" spans="1:6" ht="14.25" customHeight="1">
      <c r="A24" s="191" t="s">
        <v>60</v>
      </c>
      <c r="B24" s="192">
        <v>2194</v>
      </c>
      <c r="C24" s="192">
        <v>6574</v>
      </c>
      <c r="D24" s="191">
        <v>0</v>
      </c>
      <c r="E24" s="192">
        <v>1784</v>
      </c>
      <c r="F24" s="192">
        <v>25154</v>
      </c>
    </row>
    <row r="25" spans="1:6" ht="14.25" customHeight="1">
      <c r="A25" s="191" t="s">
        <v>323</v>
      </c>
      <c r="B25" s="192">
        <v>9486</v>
      </c>
      <c r="C25" s="192">
        <v>29658</v>
      </c>
      <c r="D25" s="191">
        <v>0</v>
      </c>
      <c r="E25" s="191">
        <v>0</v>
      </c>
      <c r="F25" s="191">
        <v>0</v>
      </c>
    </row>
    <row r="26" spans="1:6" ht="14.25" customHeight="1">
      <c r="A26" s="191" t="s">
        <v>63</v>
      </c>
      <c r="B26" s="191">
        <v>221</v>
      </c>
      <c r="C26" s="191">
        <v>765</v>
      </c>
      <c r="D26" s="191">
        <v>0</v>
      </c>
      <c r="E26" s="191">
        <v>19</v>
      </c>
      <c r="F26" s="191">
        <v>0</v>
      </c>
    </row>
    <row r="27" spans="1:6" ht="14.25" customHeight="1">
      <c r="A27" s="191" t="s">
        <v>65</v>
      </c>
      <c r="B27" s="192">
        <v>6401</v>
      </c>
      <c r="C27" s="192">
        <v>17736</v>
      </c>
      <c r="D27" s="191">
        <v>144</v>
      </c>
      <c r="E27" s="192">
        <v>3845</v>
      </c>
      <c r="F27" s="191">
        <v>1073</v>
      </c>
    </row>
    <row r="28" spans="1:6" ht="14.25" customHeight="1">
      <c r="A28" s="191" t="s">
        <v>70</v>
      </c>
      <c r="B28" s="192">
        <v>3781</v>
      </c>
      <c r="C28" s="192">
        <v>6979</v>
      </c>
      <c r="D28" s="191">
        <v>310</v>
      </c>
      <c r="E28" s="192">
        <v>2906</v>
      </c>
      <c r="F28" s="191">
        <v>48</v>
      </c>
    </row>
    <row r="29" spans="1:6" ht="14.25" customHeight="1">
      <c r="A29" s="191" t="s">
        <v>74</v>
      </c>
      <c r="B29" s="191">
        <v>999</v>
      </c>
      <c r="C29" s="192">
        <v>4829</v>
      </c>
      <c r="D29" s="191">
        <v>0</v>
      </c>
      <c r="E29" s="191">
        <v>98</v>
      </c>
      <c r="F29" s="191">
        <v>0</v>
      </c>
    </row>
    <row r="30" spans="1:6" ht="14.25" customHeight="1">
      <c r="A30" s="191" t="s">
        <v>75</v>
      </c>
      <c r="B30" s="192">
        <v>2155</v>
      </c>
      <c r="C30" s="192">
        <v>26724</v>
      </c>
      <c r="D30" s="191">
        <v>0</v>
      </c>
      <c r="E30" s="191">
        <v>0</v>
      </c>
      <c r="F30" s="191">
        <v>0</v>
      </c>
    </row>
    <row r="31" spans="1:6" ht="14.25" customHeight="1">
      <c r="A31" s="191" t="s">
        <v>76</v>
      </c>
      <c r="B31" s="192">
        <v>1762</v>
      </c>
      <c r="C31" s="192">
        <v>15448</v>
      </c>
      <c r="D31" s="192">
        <v>1535</v>
      </c>
      <c r="E31" s="191">
        <v>0</v>
      </c>
      <c r="F31" s="191">
        <v>5</v>
      </c>
    </row>
    <row r="32" spans="1:6" ht="14.25" customHeight="1">
      <c r="A32" s="191" t="s">
        <v>79</v>
      </c>
      <c r="B32" s="192">
        <v>2173</v>
      </c>
      <c r="C32" s="192">
        <v>19339</v>
      </c>
      <c r="D32" s="192">
        <v>1957</v>
      </c>
      <c r="E32" s="192">
        <v>2444</v>
      </c>
      <c r="F32" s="191">
        <v>0</v>
      </c>
    </row>
    <row r="33" spans="1:6" ht="14.25" customHeight="1">
      <c r="A33" s="191" t="s">
        <v>187</v>
      </c>
      <c r="B33" s="192">
        <v>4001</v>
      </c>
      <c r="C33" s="192">
        <v>3056</v>
      </c>
      <c r="D33" s="191">
        <v>10</v>
      </c>
      <c r="E33" s="191">
        <v>506</v>
      </c>
      <c r="F33" s="191">
        <v>0</v>
      </c>
    </row>
    <row r="34" spans="1:6" ht="14.25" customHeight="1">
      <c r="A34" s="191" t="s">
        <v>82</v>
      </c>
      <c r="B34" s="192">
        <v>3625</v>
      </c>
      <c r="C34" s="192">
        <v>16060</v>
      </c>
      <c r="D34" s="191">
        <v>0</v>
      </c>
      <c r="E34" s="192">
        <v>1189</v>
      </c>
      <c r="F34" s="191">
        <v>0</v>
      </c>
    </row>
    <row r="35" spans="1:6" ht="14.25" customHeight="1">
      <c r="A35" s="191" t="s">
        <v>226</v>
      </c>
      <c r="B35" s="191">
        <v>242</v>
      </c>
      <c r="C35" s="191">
        <v>825</v>
      </c>
      <c r="D35" s="191">
        <v>0</v>
      </c>
      <c r="E35" s="191">
        <v>14</v>
      </c>
      <c r="F35" s="191">
        <v>0</v>
      </c>
    </row>
    <row r="36" spans="1:6" ht="14.25" customHeight="1">
      <c r="A36" s="191" t="s">
        <v>85</v>
      </c>
      <c r="B36" s="191">
        <v>984</v>
      </c>
      <c r="C36" s="192">
        <v>2408</v>
      </c>
      <c r="D36" s="191">
        <v>247</v>
      </c>
      <c r="E36" s="191">
        <v>2</v>
      </c>
      <c r="F36" s="191">
        <v>0</v>
      </c>
    </row>
    <row r="37" spans="1:6" ht="14.25" customHeight="1">
      <c r="A37" s="191" t="s">
        <v>88</v>
      </c>
      <c r="B37" s="192">
        <v>4390</v>
      </c>
      <c r="C37" s="192">
        <v>6192</v>
      </c>
      <c r="D37" s="191">
        <v>0</v>
      </c>
      <c r="E37" s="192">
        <v>2172</v>
      </c>
      <c r="F37" s="191">
        <v>0</v>
      </c>
    </row>
    <row r="38" spans="1:6" ht="14.25" customHeight="1">
      <c r="A38" s="191" t="s">
        <v>227</v>
      </c>
      <c r="B38" s="192">
        <v>3675</v>
      </c>
      <c r="C38" s="192">
        <v>59980</v>
      </c>
      <c r="D38" s="192">
        <v>1549</v>
      </c>
      <c r="E38" s="192">
        <v>2535</v>
      </c>
      <c r="F38" s="191">
        <v>0</v>
      </c>
    </row>
    <row r="39" spans="1:6" ht="14.25" customHeight="1">
      <c r="A39" s="191" t="s">
        <v>91</v>
      </c>
      <c r="B39" s="191">
        <v>1193</v>
      </c>
      <c r="C39" s="192">
        <v>6536</v>
      </c>
      <c r="D39" s="191">
        <v>3</v>
      </c>
      <c r="E39" s="191">
        <v>333</v>
      </c>
      <c r="F39" s="191">
        <v>0</v>
      </c>
    </row>
    <row r="40" spans="1:6" ht="14.25" customHeight="1">
      <c r="A40" s="191" t="s">
        <v>92</v>
      </c>
      <c r="B40" s="192">
        <v>5258</v>
      </c>
      <c r="C40" s="192">
        <v>103137</v>
      </c>
      <c r="D40" s="191">
        <v>63</v>
      </c>
      <c r="E40" s="192">
        <v>3873</v>
      </c>
      <c r="F40" s="192">
        <v>28607</v>
      </c>
    </row>
    <row r="41" spans="1:6" ht="14.25" customHeight="1">
      <c r="A41" s="191" t="s">
        <v>189</v>
      </c>
      <c r="B41" s="192">
        <v>4686</v>
      </c>
      <c r="C41" s="192">
        <v>51747</v>
      </c>
      <c r="D41" s="192">
        <v>1671</v>
      </c>
      <c r="E41" s="192">
        <v>5377</v>
      </c>
      <c r="F41" s="191">
        <v>0</v>
      </c>
    </row>
    <row r="42" spans="1:6" ht="14.25" customHeight="1">
      <c r="A42" s="191" t="s">
        <v>96</v>
      </c>
      <c r="B42" s="192">
        <v>1954</v>
      </c>
      <c r="C42" s="192">
        <v>6773</v>
      </c>
      <c r="D42" s="191">
        <v>0</v>
      </c>
      <c r="E42" s="192">
        <v>1202</v>
      </c>
      <c r="F42" s="191">
        <v>0</v>
      </c>
    </row>
    <row r="43" spans="1:6" ht="14.25" customHeight="1">
      <c r="A43" s="191" t="s">
        <v>98</v>
      </c>
      <c r="B43" s="192">
        <v>2493</v>
      </c>
      <c r="C43" s="192">
        <v>6440</v>
      </c>
      <c r="D43" s="191">
        <v>0</v>
      </c>
      <c r="E43" s="192">
        <v>1948</v>
      </c>
      <c r="F43" s="192">
        <v>2557</v>
      </c>
    </row>
    <row r="44" spans="1:6" ht="14.25" customHeight="1">
      <c r="A44" s="191" t="s">
        <v>99</v>
      </c>
      <c r="B44" s="192">
        <v>3547</v>
      </c>
      <c r="C44" s="192">
        <v>12702</v>
      </c>
      <c r="D44" s="191">
        <v>25</v>
      </c>
      <c r="E44" s="192">
        <v>1188</v>
      </c>
      <c r="F44" s="191">
        <v>0</v>
      </c>
    </row>
    <row r="45" spans="1:6" ht="14.25" customHeight="1">
      <c r="A45" s="191" t="s">
        <v>228</v>
      </c>
      <c r="B45" s="192">
        <v>5932</v>
      </c>
      <c r="C45" s="192">
        <v>50697</v>
      </c>
      <c r="D45" s="191">
        <v>1097</v>
      </c>
      <c r="E45" s="192">
        <v>3970</v>
      </c>
      <c r="F45" s="192">
        <v>8619</v>
      </c>
    </row>
    <row r="46" spans="1:6" ht="14.25" customHeight="1">
      <c r="A46" s="191" t="s">
        <v>102</v>
      </c>
      <c r="B46" s="191">
        <v>328</v>
      </c>
      <c r="C46" s="192">
        <v>1439</v>
      </c>
      <c r="D46" s="191">
        <v>0</v>
      </c>
      <c r="E46" s="191">
        <v>0</v>
      </c>
      <c r="F46" s="191">
        <v>0</v>
      </c>
    </row>
    <row r="47" spans="1:6" ht="14.25" customHeight="1">
      <c r="A47" s="191" t="s">
        <v>104</v>
      </c>
      <c r="B47" s="192">
        <v>18978</v>
      </c>
      <c r="C47" s="192">
        <v>115842</v>
      </c>
      <c r="D47" s="191">
        <v>0</v>
      </c>
      <c r="E47" s="192">
        <v>4963</v>
      </c>
      <c r="F47" s="192">
        <v>424</v>
      </c>
    </row>
    <row r="48" spans="1:6" ht="14.25" customHeight="1">
      <c r="A48" s="191" t="s">
        <v>105</v>
      </c>
      <c r="B48" s="192">
        <v>5574</v>
      </c>
      <c r="C48" s="192">
        <v>24814</v>
      </c>
      <c r="D48" s="192">
        <v>1294</v>
      </c>
      <c r="E48" s="192">
        <v>5136</v>
      </c>
      <c r="F48" s="191">
        <v>0</v>
      </c>
    </row>
    <row r="49" spans="1:6" ht="14.25" customHeight="1">
      <c r="A49" s="191" t="s">
        <v>106</v>
      </c>
      <c r="B49" s="191">
        <v>1296</v>
      </c>
      <c r="C49" s="192">
        <v>2024</v>
      </c>
      <c r="D49" s="191">
        <v>277</v>
      </c>
      <c r="E49" s="191">
        <v>117</v>
      </c>
      <c r="F49" s="191">
        <v>0</v>
      </c>
    </row>
    <row r="50" spans="1:6" ht="14.25" customHeight="1">
      <c r="A50" s="191" t="s">
        <v>108</v>
      </c>
      <c r="B50" s="192">
        <v>1323</v>
      </c>
      <c r="C50" s="192">
        <v>1770</v>
      </c>
      <c r="D50" s="191">
        <v>66</v>
      </c>
      <c r="E50" s="191">
        <v>514</v>
      </c>
      <c r="F50" s="191">
        <v>0</v>
      </c>
    </row>
  </sheetData>
  <conditionalFormatting sqref="B4:F50">
    <cfRule type="cellIs" dxfId="179" priority="1" operator="lessThan">
      <formula>0</formula>
    </cfRule>
    <cfRule type="cellIs" dxfId="178" priority="2" operator="lessThan">
      <formula>0</formula>
    </cfRule>
    <cfRule type="cellIs" dxfId="177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411F-2E8C-4650-9E6E-7F8053F54C6F}">
  <sheetPr codeName="Sheet21"/>
  <dimension ref="A1:L50"/>
  <sheetViews>
    <sheetView zoomScaleNormal="100" workbookViewId="0">
      <pane ySplit="3" topLeftCell="A19" activePane="bottomLeft" state="frozen"/>
      <selection pane="bottomLeft" activeCell="I46" sqref="I46"/>
      <selection activeCell="D58" sqref="D58"/>
    </sheetView>
  </sheetViews>
  <sheetFormatPr defaultColWidth="8.85546875" defaultRowHeight="14.25" customHeight="1"/>
  <cols>
    <col min="1" max="1" width="17.28515625" customWidth="1"/>
    <col min="2" max="2" width="10.85546875" customWidth="1"/>
    <col min="3" max="3" width="15.42578125" customWidth="1"/>
    <col min="4" max="4" width="12.42578125" customWidth="1"/>
    <col min="5" max="5" width="11.42578125" customWidth="1"/>
    <col min="6" max="6" width="9.140625" customWidth="1"/>
    <col min="7" max="7" width="12.140625" customWidth="1"/>
    <col min="8" max="8" width="8.85546875" customWidth="1"/>
    <col min="9" max="9" width="21.5703125" bestFit="1" customWidth="1"/>
    <col min="10" max="10" width="7.42578125" style="26" bestFit="1" customWidth="1"/>
    <col min="11" max="11" width="7.140625" customWidth="1"/>
    <col min="12" max="12" width="7.42578125" style="26" customWidth="1"/>
    <col min="15" max="15" width="13.7109375" customWidth="1"/>
  </cols>
  <sheetData>
    <row r="1" spans="1:7" ht="17.25" customHeight="1">
      <c r="A1" s="1" t="s">
        <v>343</v>
      </c>
      <c r="B1" s="1"/>
      <c r="C1" s="1"/>
    </row>
    <row r="3" spans="1:7" s="26" customFormat="1" ht="29.25" customHeight="1">
      <c r="A3" s="17"/>
      <c r="B3" s="196" t="s">
        <v>349</v>
      </c>
      <c r="C3" s="42" t="s">
        <v>350</v>
      </c>
      <c r="D3" s="42" t="s">
        <v>351</v>
      </c>
      <c r="E3" s="42" t="s">
        <v>352</v>
      </c>
      <c r="F3" s="42" t="s">
        <v>353</v>
      </c>
      <c r="G3" s="42" t="s">
        <v>354</v>
      </c>
    </row>
    <row r="4" spans="1:7" s="26" customFormat="1" ht="14.25" customHeight="1">
      <c r="A4" s="191" t="s">
        <v>321</v>
      </c>
      <c r="B4" s="191">
        <v>0</v>
      </c>
      <c r="C4" s="192">
        <v>30503</v>
      </c>
      <c r="D4" s="191">
        <v>0</v>
      </c>
      <c r="E4" s="191">
        <v>121</v>
      </c>
      <c r="F4" s="191">
        <v>0</v>
      </c>
      <c r="G4" s="191">
        <v>706</v>
      </c>
    </row>
    <row r="5" spans="1:7" s="26" customFormat="1" ht="14.25" customHeight="1">
      <c r="A5" s="191" t="s">
        <v>185</v>
      </c>
      <c r="B5" s="191">
        <v>5</v>
      </c>
      <c r="C5" s="192">
        <v>37153</v>
      </c>
      <c r="D5" s="191">
        <v>0</v>
      </c>
      <c r="E5" s="191">
        <v>70</v>
      </c>
      <c r="F5" s="191">
        <v>0</v>
      </c>
      <c r="G5" s="191">
        <v>251</v>
      </c>
    </row>
    <row r="6" spans="1:7" s="26" customFormat="1" ht="14.25" customHeight="1">
      <c r="A6" s="191" t="s">
        <v>29</v>
      </c>
      <c r="B6" s="191">
        <v>0</v>
      </c>
      <c r="C6" s="191">
        <v>0</v>
      </c>
      <c r="D6" s="191">
        <v>0</v>
      </c>
      <c r="E6" s="191">
        <v>0</v>
      </c>
      <c r="F6" s="191">
        <v>0</v>
      </c>
      <c r="G6" s="191">
        <v>468</v>
      </c>
    </row>
    <row r="7" spans="1:7" s="26" customFormat="1" ht="14.25" customHeight="1">
      <c r="A7" s="191" t="s">
        <v>30</v>
      </c>
      <c r="B7" s="191">
        <v>0</v>
      </c>
      <c r="C7" s="192">
        <v>18768</v>
      </c>
      <c r="D7" s="191">
        <v>0</v>
      </c>
      <c r="E7" s="191">
        <v>0</v>
      </c>
      <c r="F7" s="191">
        <v>0</v>
      </c>
      <c r="G7" s="191">
        <v>507</v>
      </c>
    </row>
    <row r="8" spans="1:7" s="26" customFormat="1" ht="14.25" customHeight="1">
      <c r="A8" s="191" t="s">
        <v>32</v>
      </c>
      <c r="B8" s="191">
        <v>3</v>
      </c>
      <c r="C8" s="192">
        <v>22716</v>
      </c>
      <c r="D8" s="191">
        <v>0</v>
      </c>
      <c r="E8" s="191">
        <v>0</v>
      </c>
      <c r="F8" s="191">
        <v>0</v>
      </c>
      <c r="G8" s="192">
        <v>288</v>
      </c>
    </row>
    <row r="9" spans="1:7" s="26" customFormat="1" ht="14.25" customHeight="1">
      <c r="A9" s="191" t="s">
        <v>33</v>
      </c>
      <c r="B9" s="191">
        <v>0</v>
      </c>
      <c r="C9" s="192">
        <v>15411</v>
      </c>
      <c r="D9" s="191">
        <v>0</v>
      </c>
      <c r="E9" s="191">
        <v>33</v>
      </c>
      <c r="F9" s="191">
        <v>0</v>
      </c>
      <c r="G9" s="191">
        <v>250</v>
      </c>
    </row>
    <row r="10" spans="1:7" s="26" customFormat="1" ht="14.25" customHeight="1">
      <c r="A10" s="191" t="s">
        <v>37</v>
      </c>
      <c r="B10" s="191">
        <v>0</v>
      </c>
      <c r="C10" s="192">
        <v>994</v>
      </c>
      <c r="D10" s="191">
        <v>0</v>
      </c>
      <c r="E10" s="191">
        <v>0</v>
      </c>
      <c r="F10" s="191">
        <v>0</v>
      </c>
      <c r="G10" s="191">
        <v>1</v>
      </c>
    </row>
    <row r="11" spans="1:7" s="26" customFormat="1" ht="14.25" customHeight="1">
      <c r="A11" s="191" t="s">
        <v>215</v>
      </c>
      <c r="B11" s="191">
        <v>0</v>
      </c>
      <c r="C11" s="192">
        <v>7689</v>
      </c>
      <c r="D11" s="191">
        <v>0</v>
      </c>
      <c r="E11" s="191">
        <v>19</v>
      </c>
      <c r="F11" s="191">
        <v>0</v>
      </c>
      <c r="G11" s="191">
        <v>0</v>
      </c>
    </row>
    <row r="12" spans="1:7" s="26" customFormat="1" ht="14.25" customHeight="1">
      <c r="A12" s="191" t="s">
        <v>38</v>
      </c>
      <c r="B12" s="191">
        <v>0</v>
      </c>
      <c r="C12" s="192">
        <v>89046</v>
      </c>
      <c r="D12" s="191">
        <v>0</v>
      </c>
      <c r="E12" s="191">
        <v>1072</v>
      </c>
      <c r="F12" s="191">
        <v>0</v>
      </c>
      <c r="G12" s="191">
        <v>0</v>
      </c>
    </row>
    <row r="13" spans="1:7" s="26" customFormat="1" ht="14.25" customHeight="1">
      <c r="A13" s="191" t="s">
        <v>42</v>
      </c>
      <c r="B13" s="191">
        <v>0</v>
      </c>
      <c r="C13" s="192">
        <v>34043</v>
      </c>
      <c r="D13" s="191">
        <v>0</v>
      </c>
      <c r="E13" s="191">
        <v>0</v>
      </c>
      <c r="F13" s="191">
        <v>0</v>
      </c>
      <c r="G13" s="191">
        <v>59</v>
      </c>
    </row>
    <row r="14" spans="1:7" s="26" customFormat="1" ht="14.25" customHeight="1">
      <c r="A14" s="191" t="s">
        <v>44</v>
      </c>
      <c r="B14" s="191">
        <v>0</v>
      </c>
      <c r="C14" s="191">
        <v>426</v>
      </c>
      <c r="D14" s="191">
        <v>0</v>
      </c>
      <c r="E14" s="191">
        <v>0</v>
      </c>
      <c r="F14" s="191">
        <v>0</v>
      </c>
      <c r="G14" s="191">
        <v>0</v>
      </c>
    </row>
    <row r="15" spans="1:7" s="26" customFormat="1" ht="14.25" customHeight="1">
      <c r="A15" s="191" t="s">
        <v>47</v>
      </c>
      <c r="B15" s="191">
        <v>0</v>
      </c>
      <c r="C15" s="192">
        <v>5714</v>
      </c>
      <c r="D15" s="191">
        <v>0</v>
      </c>
      <c r="E15" s="191">
        <v>0</v>
      </c>
      <c r="F15" s="191">
        <v>0</v>
      </c>
      <c r="G15" s="191">
        <v>0</v>
      </c>
    </row>
    <row r="16" spans="1:7" s="26" customFormat="1" ht="14.25" customHeight="1">
      <c r="A16" s="191" t="s">
        <v>49</v>
      </c>
      <c r="B16" s="191">
        <v>0</v>
      </c>
      <c r="C16" s="192">
        <v>7948</v>
      </c>
      <c r="D16" s="191">
        <v>0</v>
      </c>
      <c r="E16" s="191">
        <v>1228</v>
      </c>
      <c r="F16" s="191">
        <v>0</v>
      </c>
      <c r="G16" s="191">
        <v>135</v>
      </c>
    </row>
    <row r="17" spans="1:7" s="26" customFormat="1" ht="14.25" customHeight="1">
      <c r="A17" s="191" t="s">
        <v>52</v>
      </c>
      <c r="B17" s="191">
        <v>0</v>
      </c>
      <c r="C17" s="192">
        <v>8950</v>
      </c>
      <c r="D17" s="191">
        <v>0</v>
      </c>
      <c r="E17" s="191">
        <v>0</v>
      </c>
      <c r="F17" s="191">
        <v>0</v>
      </c>
      <c r="G17" s="191">
        <v>61</v>
      </c>
    </row>
    <row r="18" spans="1:7" s="26" customFormat="1" ht="14.25" customHeight="1">
      <c r="A18" s="191" t="s">
        <v>54</v>
      </c>
      <c r="B18" s="191">
        <v>0</v>
      </c>
      <c r="C18" s="192">
        <v>19283</v>
      </c>
      <c r="D18" s="191">
        <v>0</v>
      </c>
      <c r="E18" s="191">
        <v>0</v>
      </c>
      <c r="F18" s="191">
        <v>0</v>
      </c>
      <c r="G18" s="192">
        <v>221</v>
      </c>
    </row>
    <row r="19" spans="1:7" s="26" customFormat="1" ht="14.25" customHeight="1">
      <c r="A19" s="191" t="s">
        <v>56</v>
      </c>
      <c r="B19" s="191">
        <v>0</v>
      </c>
      <c r="C19" s="192">
        <v>18065</v>
      </c>
      <c r="D19" s="191">
        <v>0</v>
      </c>
      <c r="E19" s="191">
        <v>1</v>
      </c>
      <c r="F19" s="191">
        <v>0</v>
      </c>
      <c r="G19" s="191">
        <v>95</v>
      </c>
    </row>
    <row r="20" spans="1:7" s="26" customFormat="1" ht="14.25" customHeight="1">
      <c r="A20" s="191" t="s">
        <v>57</v>
      </c>
      <c r="B20" s="191">
        <v>0</v>
      </c>
      <c r="C20" s="192">
        <v>47079</v>
      </c>
      <c r="D20" s="191">
        <v>0</v>
      </c>
      <c r="E20" s="191">
        <v>0</v>
      </c>
      <c r="F20" s="191">
        <v>0</v>
      </c>
      <c r="G20" s="191">
        <v>0</v>
      </c>
    </row>
    <row r="21" spans="1:7" s="26" customFormat="1" ht="14.25" customHeight="1">
      <c r="A21" s="191" t="s">
        <v>59</v>
      </c>
      <c r="B21" s="191">
        <v>0</v>
      </c>
      <c r="C21" s="192">
        <v>112439</v>
      </c>
      <c r="D21" s="191">
        <v>0</v>
      </c>
      <c r="E21" s="191">
        <v>0</v>
      </c>
      <c r="F21" s="191">
        <v>0</v>
      </c>
      <c r="G21" s="191">
        <v>226</v>
      </c>
    </row>
    <row r="22" spans="1:7" s="26" customFormat="1" ht="14.25" customHeight="1">
      <c r="A22" s="191" t="s">
        <v>322</v>
      </c>
      <c r="B22" s="191">
        <v>0</v>
      </c>
      <c r="C22" s="192">
        <v>26622</v>
      </c>
      <c r="D22" s="191">
        <v>0</v>
      </c>
      <c r="E22" s="191">
        <v>0</v>
      </c>
      <c r="F22" s="191">
        <v>0</v>
      </c>
      <c r="G22" s="191">
        <v>1199</v>
      </c>
    </row>
    <row r="23" spans="1:7" s="26" customFormat="1" ht="14.25" customHeight="1">
      <c r="A23" s="191" t="s">
        <v>222</v>
      </c>
      <c r="B23" s="191">
        <v>0</v>
      </c>
      <c r="C23" s="192">
        <v>17577</v>
      </c>
      <c r="D23" s="191">
        <v>0</v>
      </c>
      <c r="E23" s="191">
        <v>2</v>
      </c>
      <c r="F23" s="191">
        <v>0</v>
      </c>
      <c r="G23" s="191">
        <v>150</v>
      </c>
    </row>
    <row r="24" spans="1:7" s="26" customFormat="1" ht="14.25" customHeight="1">
      <c r="A24" s="191" t="s">
        <v>60</v>
      </c>
      <c r="B24" s="191">
        <v>2</v>
      </c>
      <c r="C24" s="192">
        <v>17114</v>
      </c>
      <c r="D24" s="191">
        <v>0</v>
      </c>
      <c r="E24" s="191">
        <v>48</v>
      </c>
      <c r="F24" s="191">
        <v>0</v>
      </c>
      <c r="G24" s="191">
        <v>0</v>
      </c>
    </row>
    <row r="25" spans="1:7" s="26" customFormat="1" ht="14.25" customHeight="1">
      <c r="A25" s="191" t="s">
        <v>323</v>
      </c>
      <c r="B25" s="191">
        <v>1</v>
      </c>
      <c r="C25" s="192">
        <v>44575</v>
      </c>
      <c r="D25" s="191">
        <v>45</v>
      </c>
      <c r="E25" s="191">
        <v>656</v>
      </c>
      <c r="F25" s="191">
        <v>0</v>
      </c>
      <c r="G25" s="191">
        <v>314</v>
      </c>
    </row>
    <row r="26" spans="1:7" s="26" customFormat="1" ht="14.25" customHeight="1">
      <c r="A26" s="191" t="s">
        <v>63</v>
      </c>
      <c r="B26" s="191">
        <v>0</v>
      </c>
      <c r="C26" s="192">
        <v>4665</v>
      </c>
      <c r="D26" s="191">
        <v>0</v>
      </c>
      <c r="E26" s="191">
        <v>2</v>
      </c>
      <c r="F26" s="191">
        <v>0</v>
      </c>
      <c r="G26" s="191">
        <v>27</v>
      </c>
    </row>
    <row r="27" spans="1:7" s="26" customFormat="1" ht="14.25" customHeight="1">
      <c r="A27" s="191" t="s">
        <v>65</v>
      </c>
      <c r="B27" s="191">
        <v>0</v>
      </c>
      <c r="C27" s="192">
        <v>24966</v>
      </c>
      <c r="D27" s="191">
        <v>0</v>
      </c>
      <c r="E27" s="191">
        <v>0</v>
      </c>
      <c r="F27" s="191">
        <v>0</v>
      </c>
      <c r="G27" s="191">
        <v>63</v>
      </c>
    </row>
    <row r="28" spans="1:7" s="26" customFormat="1" ht="14.25" customHeight="1">
      <c r="A28" s="191" t="s">
        <v>70</v>
      </c>
      <c r="B28" s="191">
        <v>27</v>
      </c>
      <c r="C28" s="192">
        <v>24653</v>
      </c>
      <c r="D28" s="191">
        <v>74</v>
      </c>
      <c r="E28" s="191">
        <v>649</v>
      </c>
      <c r="F28" s="191">
        <v>97</v>
      </c>
      <c r="G28" s="191">
        <v>65</v>
      </c>
    </row>
    <row r="29" spans="1:7" s="26" customFormat="1" ht="14.25" customHeight="1">
      <c r="A29" s="191" t="s">
        <v>74</v>
      </c>
      <c r="B29" s="191">
        <v>0</v>
      </c>
      <c r="C29" s="192">
        <v>2959</v>
      </c>
      <c r="D29" s="191">
        <v>0</v>
      </c>
      <c r="E29" s="191">
        <v>0</v>
      </c>
      <c r="F29" s="191">
        <v>0</v>
      </c>
      <c r="G29" s="191">
        <v>0</v>
      </c>
    </row>
    <row r="30" spans="1:7" s="26" customFormat="1" ht="14.25" customHeight="1">
      <c r="A30" s="191" t="s">
        <v>75</v>
      </c>
      <c r="B30" s="191">
        <v>0</v>
      </c>
      <c r="C30" s="192">
        <v>13103</v>
      </c>
      <c r="D30" s="191">
        <v>0</v>
      </c>
      <c r="E30" s="192">
        <v>343</v>
      </c>
      <c r="F30" s="191">
        <v>0</v>
      </c>
      <c r="G30" s="191">
        <v>1315</v>
      </c>
    </row>
    <row r="31" spans="1:7" s="26" customFormat="1" ht="14.25" customHeight="1">
      <c r="A31" s="191" t="s">
        <v>76</v>
      </c>
      <c r="B31" s="191">
        <v>0</v>
      </c>
      <c r="C31" s="192">
        <v>27874</v>
      </c>
      <c r="D31" s="191">
        <v>0</v>
      </c>
      <c r="E31" s="191">
        <v>451</v>
      </c>
      <c r="F31" s="191">
        <v>0</v>
      </c>
      <c r="G31" s="192">
        <v>4475</v>
      </c>
    </row>
    <row r="32" spans="1:7" s="26" customFormat="1" ht="14.25" customHeight="1">
      <c r="A32" s="191" t="s">
        <v>79</v>
      </c>
      <c r="B32" s="191">
        <v>0</v>
      </c>
      <c r="C32" s="192">
        <v>31779</v>
      </c>
      <c r="D32" s="191">
        <v>0</v>
      </c>
      <c r="E32" s="192">
        <v>9456</v>
      </c>
      <c r="F32" s="191">
        <v>0</v>
      </c>
      <c r="G32" s="191">
        <v>222</v>
      </c>
    </row>
    <row r="33" spans="1:7" s="26" customFormat="1" ht="14.25" customHeight="1">
      <c r="A33" s="191" t="s">
        <v>187</v>
      </c>
      <c r="B33" s="191">
        <v>0</v>
      </c>
      <c r="C33" s="192">
        <v>8063</v>
      </c>
      <c r="D33" s="191">
        <v>0</v>
      </c>
      <c r="E33" s="191">
        <v>0</v>
      </c>
      <c r="F33" s="191">
        <v>0</v>
      </c>
      <c r="G33" s="191">
        <v>0</v>
      </c>
    </row>
    <row r="34" spans="1:7" s="26" customFormat="1" ht="14.25" customHeight="1">
      <c r="A34" s="191" t="s">
        <v>82</v>
      </c>
      <c r="B34" s="191">
        <v>0</v>
      </c>
      <c r="C34" s="192">
        <v>19431</v>
      </c>
      <c r="D34" s="191">
        <v>419</v>
      </c>
      <c r="E34" s="191">
        <v>0</v>
      </c>
      <c r="F34" s="191">
        <v>0</v>
      </c>
      <c r="G34" s="191">
        <v>1305</v>
      </c>
    </row>
    <row r="35" spans="1:7" s="26" customFormat="1" ht="14.25" customHeight="1">
      <c r="A35" s="191" t="s">
        <v>226</v>
      </c>
      <c r="B35" s="191">
        <v>0</v>
      </c>
      <c r="C35" s="192">
        <v>1181</v>
      </c>
      <c r="D35" s="191">
        <v>0</v>
      </c>
      <c r="E35" s="191">
        <v>205</v>
      </c>
      <c r="F35" s="191">
        <v>0</v>
      </c>
      <c r="G35" s="191">
        <v>1</v>
      </c>
    </row>
    <row r="36" spans="1:7" s="26" customFormat="1" ht="14.25" customHeight="1">
      <c r="A36" s="191" t="s">
        <v>85</v>
      </c>
      <c r="B36" s="191">
        <v>0</v>
      </c>
      <c r="C36" s="191">
        <v>118</v>
      </c>
      <c r="D36" s="191">
        <v>0</v>
      </c>
      <c r="E36" s="191">
        <v>0</v>
      </c>
      <c r="F36" s="191">
        <v>0</v>
      </c>
      <c r="G36" s="191">
        <v>0</v>
      </c>
    </row>
    <row r="37" spans="1:7" s="26" customFormat="1" ht="14.25" customHeight="1">
      <c r="A37" s="191" t="s">
        <v>88</v>
      </c>
      <c r="B37" s="191">
        <v>0</v>
      </c>
      <c r="C37" s="192">
        <v>18769</v>
      </c>
      <c r="D37" s="191">
        <v>0</v>
      </c>
      <c r="E37" s="191">
        <v>0</v>
      </c>
      <c r="F37" s="191">
        <v>0</v>
      </c>
      <c r="G37" s="191">
        <v>33</v>
      </c>
    </row>
    <row r="38" spans="1:7" s="26" customFormat="1" ht="14.25" customHeight="1">
      <c r="A38" s="191" t="s">
        <v>227</v>
      </c>
      <c r="B38" s="191">
        <v>0</v>
      </c>
      <c r="C38" s="192">
        <v>26807</v>
      </c>
      <c r="D38" s="191">
        <v>0</v>
      </c>
      <c r="E38" s="191">
        <v>0</v>
      </c>
      <c r="F38" s="191">
        <v>0</v>
      </c>
      <c r="G38" s="191">
        <v>0</v>
      </c>
    </row>
    <row r="39" spans="1:7" s="26" customFormat="1" ht="14.25" customHeight="1">
      <c r="A39" s="191" t="s">
        <v>91</v>
      </c>
      <c r="B39" s="191">
        <v>0</v>
      </c>
      <c r="C39" s="192">
        <v>1457</v>
      </c>
      <c r="D39" s="191">
        <v>0</v>
      </c>
      <c r="E39" s="191">
        <v>0</v>
      </c>
      <c r="F39" s="191">
        <v>0</v>
      </c>
      <c r="G39" s="191">
        <v>0</v>
      </c>
    </row>
    <row r="40" spans="1:7" s="26" customFormat="1" ht="14.25" customHeight="1">
      <c r="A40" s="191" t="s">
        <v>92</v>
      </c>
      <c r="B40" s="191">
        <v>11</v>
      </c>
      <c r="C40" s="192">
        <v>37503</v>
      </c>
      <c r="D40" s="191">
        <v>0</v>
      </c>
      <c r="E40" s="191">
        <v>160</v>
      </c>
      <c r="F40" s="191">
        <v>0</v>
      </c>
      <c r="G40" s="192">
        <v>2240</v>
      </c>
    </row>
    <row r="41" spans="1:7" s="26" customFormat="1" ht="14.25" customHeight="1">
      <c r="A41" s="191" t="s">
        <v>189</v>
      </c>
      <c r="B41" s="191">
        <v>0</v>
      </c>
      <c r="C41" s="192">
        <v>65517</v>
      </c>
      <c r="D41" s="191">
        <v>0</v>
      </c>
      <c r="E41" s="192">
        <v>3416</v>
      </c>
      <c r="F41" s="191">
        <v>0</v>
      </c>
      <c r="G41" s="191">
        <v>160</v>
      </c>
    </row>
    <row r="42" spans="1:7" s="26" customFormat="1" ht="14.25" customHeight="1">
      <c r="A42" s="191" t="s">
        <v>96</v>
      </c>
      <c r="B42" s="191">
        <v>10</v>
      </c>
      <c r="C42" s="192">
        <v>21951</v>
      </c>
      <c r="D42" s="191">
        <v>0</v>
      </c>
      <c r="E42" s="191">
        <v>19</v>
      </c>
      <c r="F42" s="191">
        <v>0</v>
      </c>
      <c r="G42" s="191">
        <v>203</v>
      </c>
    </row>
    <row r="43" spans="1:7" s="26" customFormat="1" ht="14.25" customHeight="1">
      <c r="A43" s="191" t="s">
        <v>98</v>
      </c>
      <c r="B43" s="191">
        <v>0</v>
      </c>
      <c r="C43" s="192">
        <v>16229</v>
      </c>
      <c r="D43" s="191">
        <v>5</v>
      </c>
      <c r="E43" s="191">
        <v>2</v>
      </c>
      <c r="F43" s="191">
        <v>23</v>
      </c>
      <c r="G43" s="191">
        <v>53</v>
      </c>
    </row>
    <row r="44" spans="1:7" s="26" customFormat="1" ht="14.25" customHeight="1">
      <c r="A44" s="191" t="s">
        <v>99</v>
      </c>
      <c r="B44" s="191">
        <v>0</v>
      </c>
      <c r="C44" s="192">
        <v>6317</v>
      </c>
      <c r="D44" s="191">
        <v>0</v>
      </c>
      <c r="E44" s="192">
        <v>848</v>
      </c>
      <c r="F44" s="191">
        <v>0</v>
      </c>
      <c r="G44" s="191">
        <v>0</v>
      </c>
    </row>
    <row r="45" spans="1:7" s="26" customFormat="1" ht="14.25" customHeight="1">
      <c r="A45" s="191" t="s">
        <v>228</v>
      </c>
      <c r="B45" s="191">
        <v>0</v>
      </c>
      <c r="C45" s="192">
        <v>34598</v>
      </c>
      <c r="D45" s="191">
        <v>0</v>
      </c>
      <c r="E45" s="191">
        <v>0</v>
      </c>
      <c r="F45" s="191">
        <v>0</v>
      </c>
      <c r="G45" s="191">
        <v>0</v>
      </c>
    </row>
    <row r="46" spans="1:7" s="26" customFormat="1" ht="14.25" customHeight="1">
      <c r="A46" s="191" t="s">
        <v>102</v>
      </c>
      <c r="B46" s="191">
        <v>0</v>
      </c>
      <c r="C46" s="192">
        <v>1245</v>
      </c>
      <c r="D46" s="191">
        <v>0</v>
      </c>
      <c r="E46" s="191">
        <v>51</v>
      </c>
      <c r="F46" s="191">
        <v>0</v>
      </c>
      <c r="G46" s="191">
        <v>312</v>
      </c>
    </row>
    <row r="47" spans="1:7" s="26" customFormat="1" ht="14.25" customHeight="1">
      <c r="A47" s="191" t="s">
        <v>104</v>
      </c>
      <c r="B47" s="191">
        <v>0</v>
      </c>
      <c r="C47" s="192">
        <v>86115</v>
      </c>
      <c r="D47" s="191">
        <v>0</v>
      </c>
      <c r="E47" s="191">
        <v>95</v>
      </c>
      <c r="F47" s="191">
        <v>0</v>
      </c>
      <c r="G47" s="191">
        <v>23</v>
      </c>
    </row>
    <row r="48" spans="1:7" s="26" customFormat="1" ht="14.25" customHeight="1">
      <c r="A48" s="191" t="s">
        <v>105</v>
      </c>
      <c r="B48" s="191">
        <v>0</v>
      </c>
      <c r="C48" s="192">
        <v>35714</v>
      </c>
      <c r="D48" s="191">
        <v>0</v>
      </c>
      <c r="E48" s="191">
        <v>2373</v>
      </c>
      <c r="F48" s="191">
        <v>0</v>
      </c>
      <c r="G48" s="191">
        <v>0</v>
      </c>
    </row>
    <row r="49" spans="1:7" s="26" customFormat="1" ht="14.25" customHeight="1">
      <c r="A49" s="191" t="s">
        <v>106</v>
      </c>
      <c r="B49" s="191">
        <v>0</v>
      </c>
      <c r="C49" s="192">
        <v>1514</v>
      </c>
      <c r="D49" s="191">
        <v>0</v>
      </c>
      <c r="E49" s="191">
        <v>0</v>
      </c>
      <c r="F49" s="191">
        <v>0</v>
      </c>
      <c r="G49" s="191">
        <v>22</v>
      </c>
    </row>
    <row r="50" spans="1:7" s="26" customFormat="1" ht="14.25" customHeight="1">
      <c r="A50" s="191" t="s">
        <v>108</v>
      </c>
      <c r="B50" s="191">
        <v>0</v>
      </c>
      <c r="C50" s="192">
        <v>10738</v>
      </c>
      <c r="D50" s="191">
        <v>0</v>
      </c>
      <c r="E50" s="191">
        <v>0</v>
      </c>
      <c r="F50" s="191">
        <v>0</v>
      </c>
      <c r="G50" s="191">
        <v>0</v>
      </c>
    </row>
  </sheetData>
  <conditionalFormatting sqref="B4:G50">
    <cfRule type="cellIs" dxfId="176" priority="1" operator="lessThan">
      <formula>0</formula>
    </cfRule>
    <cfRule type="cellIs" dxfId="175" priority="2" operator="lessThan">
      <formula>0</formula>
    </cfRule>
    <cfRule type="cellIs" dxfId="174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62AB-503B-40D5-BECC-B893DF55150A}">
  <sheetPr codeName="Sheet22"/>
  <dimension ref="A1:F51"/>
  <sheetViews>
    <sheetView zoomScaleNormal="100" workbookViewId="0">
      <pane ySplit="3" topLeftCell="A20" activePane="bottomLeft" state="frozen"/>
      <selection pane="bottomLeft" activeCell="A49" sqref="A49:A51"/>
      <selection activeCell="D58" sqref="D58"/>
    </sheetView>
  </sheetViews>
  <sheetFormatPr defaultColWidth="9.140625" defaultRowHeight="14.25" customHeight="1"/>
  <cols>
    <col min="1" max="1" width="20.85546875" customWidth="1"/>
    <col min="2" max="2" width="18.85546875" customWidth="1"/>
    <col min="3" max="3" width="13.42578125" customWidth="1"/>
    <col min="4" max="4" width="12.28515625" customWidth="1"/>
    <col min="5" max="5" width="13.140625" customWidth="1"/>
    <col min="6" max="6" width="12.7109375" customWidth="1"/>
    <col min="7" max="7" width="13.140625" customWidth="1"/>
    <col min="8" max="8" width="20.85546875" customWidth="1"/>
  </cols>
  <sheetData>
    <row r="1" spans="1:6" ht="16.5" customHeight="1">
      <c r="A1" s="1" t="s">
        <v>343</v>
      </c>
    </row>
    <row r="2" spans="1:6" ht="9.9499999999999993" customHeight="1"/>
    <row r="3" spans="1:6" ht="41.1" customHeight="1">
      <c r="A3" s="197"/>
      <c r="B3" s="196" t="s">
        <v>344</v>
      </c>
      <c r="C3" s="196" t="s">
        <v>345</v>
      </c>
      <c r="D3" s="196" t="s">
        <v>346</v>
      </c>
      <c r="E3" s="196" t="s">
        <v>347</v>
      </c>
      <c r="F3" s="196" t="s">
        <v>348</v>
      </c>
    </row>
    <row r="4" spans="1:6" ht="14.25" customHeight="1">
      <c r="A4" s="191" t="s">
        <v>109</v>
      </c>
      <c r="B4" s="192">
        <v>3024</v>
      </c>
      <c r="C4" s="192">
        <v>22776</v>
      </c>
      <c r="D4" s="192">
        <v>1859</v>
      </c>
      <c r="E4" s="191">
        <v>80</v>
      </c>
      <c r="F4" s="191">
        <v>0</v>
      </c>
    </row>
    <row r="5" spans="1:6" ht="14.25" customHeight="1">
      <c r="A5" s="191" t="s">
        <v>229</v>
      </c>
      <c r="B5" s="192">
        <v>4622</v>
      </c>
      <c r="C5" s="192">
        <v>23125</v>
      </c>
      <c r="D5" s="191">
        <v>0</v>
      </c>
      <c r="E5" s="192">
        <v>1196</v>
      </c>
      <c r="F5" s="191">
        <v>0</v>
      </c>
    </row>
    <row r="6" spans="1:6" ht="14.25" customHeight="1">
      <c r="A6" s="191" t="s">
        <v>112</v>
      </c>
      <c r="B6" s="192">
        <v>3998</v>
      </c>
      <c r="C6" s="192">
        <v>22938</v>
      </c>
      <c r="D6" s="191">
        <v>656</v>
      </c>
      <c r="E6" s="191">
        <v>0</v>
      </c>
      <c r="F6" s="192">
        <v>4087</v>
      </c>
    </row>
    <row r="7" spans="1:6" ht="14.25" customHeight="1">
      <c r="A7" s="191" t="s">
        <v>113</v>
      </c>
      <c r="B7" s="192">
        <v>20752</v>
      </c>
      <c r="C7" s="192">
        <v>29069</v>
      </c>
      <c r="D7" s="191">
        <v>208</v>
      </c>
      <c r="E7" s="192">
        <v>10410</v>
      </c>
      <c r="F7" s="191">
        <v>145</v>
      </c>
    </row>
    <row r="8" spans="1:6" ht="14.25" customHeight="1">
      <c r="A8" s="191" t="s">
        <v>114</v>
      </c>
      <c r="B8" s="192">
        <v>2004</v>
      </c>
      <c r="C8" s="192">
        <v>8885</v>
      </c>
      <c r="D8" s="191">
        <v>1</v>
      </c>
      <c r="E8" s="191">
        <v>0</v>
      </c>
      <c r="F8" s="191">
        <v>0</v>
      </c>
    </row>
    <row r="9" spans="1:6" ht="14.25" customHeight="1">
      <c r="A9" s="191" t="s">
        <v>116</v>
      </c>
      <c r="B9" s="192">
        <v>1875</v>
      </c>
      <c r="C9" s="192">
        <v>19357</v>
      </c>
      <c r="D9" s="191">
        <v>213</v>
      </c>
      <c r="E9" s="192">
        <v>270</v>
      </c>
      <c r="F9" s="191">
        <v>0</v>
      </c>
    </row>
    <row r="10" spans="1:6" ht="14.25" customHeight="1">
      <c r="A10" s="191" t="s">
        <v>190</v>
      </c>
      <c r="B10" s="191">
        <v>95</v>
      </c>
      <c r="C10" s="192">
        <v>10469</v>
      </c>
      <c r="D10" s="191">
        <v>0</v>
      </c>
      <c r="E10" s="191">
        <v>30</v>
      </c>
      <c r="F10" s="191">
        <v>0</v>
      </c>
    </row>
    <row r="11" spans="1:6" ht="14.25" customHeight="1">
      <c r="A11" s="191" t="s">
        <v>119</v>
      </c>
      <c r="B11" s="192">
        <v>1068</v>
      </c>
      <c r="C11" s="192">
        <v>3768</v>
      </c>
      <c r="D11" s="191">
        <v>0</v>
      </c>
      <c r="E11" s="191">
        <v>598</v>
      </c>
      <c r="F11" s="191">
        <v>0</v>
      </c>
    </row>
    <row r="12" spans="1:6" ht="14.25" customHeight="1">
      <c r="A12" s="191" t="s">
        <v>332</v>
      </c>
      <c r="B12" s="192">
        <v>2306</v>
      </c>
      <c r="C12" s="191">
        <v>646</v>
      </c>
      <c r="D12" s="191">
        <v>22</v>
      </c>
      <c r="E12" s="191">
        <v>0</v>
      </c>
      <c r="F12" s="191">
        <v>0</v>
      </c>
    </row>
    <row r="13" spans="1:6" ht="14.25" customHeight="1">
      <c r="A13" s="191" t="s">
        <v>124</v>
      </c>
      <c r="B13" s="192">
        <v>11909</v>
      </c>
      <c r="C13" s="192">
        <v>127536</v>
      </c>
      <c r="D13" s="191">
        <v>0</v>
      </c>
      <c r="E13" s="192">
        <v>12127</v>
      </c>
      <c r="F13" s="192">
        <v>17303</v>
      </c>
    </row>
    <row r="14" spans="1:6" ht="14.25" customHeight="1">
      <c r="A14" s="191" t="s">
        <v>125</v>
      </c>
      <c r="B14" s="192">
        <v>4334</v>
      </c>
      <c r="C14" s="192">
        <v>30701</v>
      </c>
      <c r="D14" s="191">
        <v>1016</v>
      </c>
      <c r="E14" s="192">
        <v>8935</v>
      </c>
      <c r="F14" s="191">
        <v>0</v>
      </c>
    </row>
    <row r="15" spans="1:6" ht="14.25" customHeight="1">
      <c r="A15" s="191" t="s">
        <v>230</v>
      </c>
      <c r="B15" s="192">
        <v>1296</v>
      </c>
      <c r="C15" s="192">
        <v>5812</v>
      </c>
      <c r="D15" s="191">
        <v>0</v>
      </c>
      <c r="E15" s="191">
        <v>8</v>
      </c>
      <c r="F15" s="191">
        <v>0</v>
      </c>
    </row>
    <row r="16" spans="1:6" ht="14.25" customHeight="1">
      <c r="A16" s="191" t="s">
        <v>126</v>
      </c>
      <c r="B16" s="192">
        <v>10684</v>
      </c>
      <c r="C16" s="192">
        <v>125773</v>
      </c>
      <c r="D16" s="191">
        <v>53</v>
      </c>
      <c r="E16" s="192">
        <v>4395</v>
      </c>
      <c r="F16" s="191">
        <v>0</v>
      </c>
    </row>
    <row r="17" spans="1:6" ht="14.25" customHeight="1">
      <c r="A17" s="191" t="s">
        <v>191</v>
      </c>
      <c r="B17" s="191">
        <v>166</v>
      </c>
      <c r="C17" s="192">
        <v>927</v>
      </c>
      <c r="D17" s="191">
        <v>0</v>
      </c>
      <c r="E17" s="191">
        <v>1</v>
      </c>
      <c r="F17" s="191">
        <v>0</v>
      </c>
    </row>
    <row r="18" spans="1:6" ht="14.25" customHeight="1">
      <c r="A18" s="191" t="s">
        <v>129</v>
      </c>
      <c r="B18" s="192">
        <v>1328</v>
      </c>
      <c r="C18" s="191">
        <v>1149</v>
      </c>
      <c r="D18" s="191">
        <v>0</v>
      </c>
      <c r="E18" s="191">
        <v>421</v>
      </c>
      <c r="F18" s="191">
        <v>0</v>
      </c>
    </row>
    <row r="19" spans="1:6" ht="14.25" customHeight="1">
      <c r="A19" s="191" t="s">
        <v>130</v>
      </c>
      <c r="B19" s="192">
        <v>4219</v>
      </c>
      <c r="C19" s="192">
        <v>32698</v>
      </c>
      <c r="D19" s="192">
        <v>2695</v>
      </c>
      <c r="E19" s="192">
        <v>4501</v>
      </c>
      <c r="F19" s="191">
        <v>0</v>
      </c>
    </row>
    <row r="20" spans="1:6" ht="14.25" customHeight="1">
      <c r="A20" s="191" t="s">
        <v>131</v>
      </c>
      <c r="B20" s="192">
        <v>3532</v>
      </c>
      <c r="C20" s="192">
        <v>24622</v>
      </c>
      <c r="D20" s="191">
        <v>84</v>
      </c>
      <c r="E20" s="191">
        <v>111</v>
      </c>
      <c r="F20" s="191">
        <v>0</v>
      </c>
    </row>
    <row r="21" spans="1:6" ht="14.25" customHeight="1">
      <c r="A21" s="191" t="s">
        <v>132</v>
      </c>
      <c r="B21" s="192">
        <v>11000</v>
      </c>
      <c r="C21" s="192">
        <v>19320</v>
      </c>
      <c r="D21" s="191">
        <v>0</v>
      </c>
      <c r="E21" s="192">
        <v>10557</v>
      </c>
      <c r="F21" s="192">
        <v>7220</v>
      </c>
    </row>
    <row r="22" spans="1:6" ht="14.25" customHeight="1">
      <c r="A22" s="191" t="s">
        <v>134</v>
      </c>
      <c r="B22" s="192">
        <v>4671</v>
      </c>
      <c r="C22" s="192">
        <v>17228</v>
      </c>
      <c r="D22" s="191">
        <v>73</v>
      </c>
      <c r="E22" s="191">
        <v>372</v>
      </c>
      <c r="F22" s="191">
        <v>30</v>
      </c>
    </row>
    <row r="23" spans="1:6" ht="14.25" customHeight="1">
      <c r="A23" s="191" t="s">
        <v>135</v>
      </c>
      <c r="B23" s="192">
        <v>3128</v>
      </c>
      <c r="C23" s="192">
        <v>55397</v>
      </c>
      <c r="D23" s="192">
        <v>1027</v>
      </c>
      <c r="E23" s="192">
        <v>4485</v>
      </c>
      <c r="F23" s="191">
        <v>0</v>
      </c>
    </row>
    <row r="24" spans="1:6" ht="14.25" customHeight="1">
      <c r="A24" s="191" t="s">
        <v>232</v>
      </c>
      <c r="B24" s="192">
        <v>19498</v>
      </c>
      <c r="C24" s="192">
        <v>112102</v>
      </c>
      <c r="D24" s="192">
        <v>0</v>
      </c>
      <c r="E24" s="192">
        <v>6489</v>
      </c>
      <c r="F24" s="191">
        <v>0</v>
      </c>
    </row>
    <row r="25" spans="1:6" ht="14.25" customHeight="1">
      <c r="A25" s="191" t="s">
        <v>233</v>
      </c>
      <c r="B25" s="192">
        <v>2704</v>
      </c>
      <c r="C25" s="192">
        <v>5285</v>
      </c>
      <c r="D25" s="191">
        <v>0</v>
      </c>
      <c r="E25" s="191">
        <v>502</v>
      </c>
      <c r="F25" s="191">
        <v>0</v>
      </c>
    </row>
    <row r="26" spans="1:6" ht="14.25" customHeight="1">
      <c r="A26" s="191" t="s">
        <v>325</v>
      </c>
      <c r="B26" s="192">
        <v>9665</v>
      </c>
      <c r="C26" s="192">
        <v>59350</v>
      </c>
      <c r="D26" s="191">
        <v>0</v>
      </c>
      <c r="E26" s="191">
        <v>122</v>
      </c>
      <c r="F26" s="191">
        <v>0</v>
      </c>
    </row>
    <row r="27" spans="1:6" ht="14.25" customHeight="1">
      <c r="A27" s="191" t="s">
        <v>137</v>
      </c>
      <c r="B27" s="192">
        <v>3291</v>
      </c>
      <c r="C27" s="192">
        <v>40268</v>
      </c>
      <c r="D27" s="192">
        <v>1354</v>
      </c>
      <c r="E27" s="192">
        <v>4798</v>
      </c>
      <c r="F27" s="191">
        <v>0</v>
      </c>
    </row>
    <row r="28" spans="1:6" ht="14.25" customHeight="1">
      <c r="A28" s="191" t="s">
        <v>138</v>
      </c>
      <c r="B28" s="192">
        <v>4902</v>
      </c>
      <c r="C28" s="192">
        <v>17683</v>
      </c>
      <c r="D28" s="191">
        <v>0</v>
      </c>
      <c r="E28" s="192">
        <v>3995</v>
      </c>
      <c r="F28" s="191">
        <v>0</v>
      </c>
    </row>
    <row r="29" spans="1:6" ht="14.25" customHeight="1">
      <c r="A29" s="191" t="s">
        <v>139</v>
      </c>
      <c r="B29" s="192">
        <v>15540</v>
      </c>
      <c r="C29" s="192">
        <v>51478</v>
      </c>
      <c r="D29" s="191">
        <v>0</v>
      </c>
      <c r="E29" s="192">
        <v>5692</v>
      </c>
      <c r="F29" s="191">
        <v>0</v>
      </c>
    </row>
    <row r="30" spans="1:6" ht="14.25" customHeight="1">
      <c r="A30" s="191" t="s">
        <v>140</v>
      </c>
      <c r="B30" s="192">
        <v>2987</v>
      </c>
      <c r="C30" s="192">
        <v>5132</v>
      </c>
      <c r="D30" s="191">
        <v>306</v>
      </c>
      <c r="E30" s="192">
        <v>848</v>
      </c>
      <c r="F30" s="192">
        <v>835</v>
      </c>
    </row>
    <row r="31" spans="1:6" ht="14.25" customHeight="1">
      <c r="A31" s="191" t="s">
        <v>142</v>
      </c>
      <c r="B31" s="192">
        <v>1076</v>
      </c>
      <c r="C31" s="192">
        <v>8682</v>
      </c>
      <c r="D31" s="191">
        <v>69</v>
      </c>
      <c r="E31" s="191">
        <v>87</v>
      </c>
      <c r="F31" s="191">
        <v>0</v>
      </c>
    </row>
    <row r="32" spans="1:6" ht="14.25" customHeight="1">
      <c r="A32" s="191" t="s">
        <v>144</v>
      </c>
      <c r="B32" s="191">
        <v>558</v>
      </c>
      <c r="C32" s="192">
        <v>2997</v>
      </c>
      <c r="D32" s="191">
        <v>428</v>
      </c>
      <c r="E32" s="192">
        <v>921</v>
      </c>
      <c r="F32" s="191">
        <v>0</v>
      </c>
    </row>
    <row r="33" spans="1:6" ht="14.25" customHeight="1">
      <c r="A33" s="191" t="s">
        <v>145</v>
      </c>
      <c r="B33" s="192">
        <v>7830</v>
      </c>
      <c r="C33" s="192">
        <v>75803</v>
      </c>
      <c r="D33" s="191">
        <v>174</v>
      </c>
      <c r="E33" s="192">
        <v>7248</v>
      </c>
      <c r="F33" s="191">
        <v>22983</v>
      </c>
    </row>
    <row r="34" spans="1:6" ht="14.25" customHeight="1">
      <c r="A34" s="191" t="s">
        <v>326</v>
      </c>
      <c r="B34" s="192">
        <v>4321</v>
      </c>
      <c r="C34" s="192">
        <v>95737</v>
      </c>
      <c r="D34" s="191">
        <v>616</v>
      </c>
      <c r="E34" s="192">
        <v>17011</v>
      </c>
      <c r="F34" s="192">
        <v>14088</v>
      </c>
    </row>
    <row r="35" spans="1:6" ht="14.25" customHeight="1">
      <c r="A35" s="191" t="s">
        <v>150</v>
      </c>
      <c r="B35" s="191">
        <v>513</v>
      </c>
      <c r="C35" s="192">
        <v>2095</v>
      </c>
      <c r="D35" s="191">
        <v>0</v>
      </c>
      <c r="E35" s="191">
        <v>118</v>
      </c>
      <c r="F35" s="191">
        <v>0</v>
      </c>
    </row>
    <row r="36" spans="1:6" ht="14.25" customHeight="1">
      <c r="A36" s="191" t="s">
        <v>236</v>
      </c>
      <c r="B36" s="191">
        <v>684</v>
      </c>
      <c r="C36" s="192">
        <v>1861</v>
      </c>
      <c r="D36" s="191">
        <v>0</v>
      </c>
      <c r="E36" s="191">
        <v>374</v>
      </c>
      <c r="F36" s="191">
        <v>0</v>
      </c>
    </row>
    <row r="37" spans="1:6" ht="14.25" customHeight="1">
      <c r="A37" s="191" t="s">
        <v>153</v>
      </c>
      <c r="B37" s="191">
        <v>273</v>
      </c>
      <c r="C37" s="192">
        <v>3241</v>
      </c>
      <c r="D37" s="191">
        <v>0</v>
      </c>
      <c r="E37" s="191">
        <v>71</v>
      </c>
      <c r="F37" s="191">
        <v>0</v>
      </c>
    </row>
    <row r="38" spans="1:6" ht="14.25" customHeight="1">
      <c r="A38" s="191" t="s">
        <v>160</v>
      </c>
      <c r="B38" s="192">
        <v>1491</v>
      </c>
      <c r="C38" s="192">
        <v>12624</v>
      </c>
      <c r="D38" s="191">
        <v>31</v>
      </c>
      <c r="E38" s="192">
        <v>2339</v>
      </c>
      <c r="F38" s="191">
        <v>75</v>
      </c>
    </row>
    <row r="39" spans="1:6" ht="14.25" customHeight="1">
      <c r="A39" s="191" t="s">
        <v>162</v>
      </c>
      <c r="B39" s="191">
        <v>230</v>
      </c>
      <c r="C39" s="192">
        <v>2660</v>
      </c>
      <c r="D39" s="191">
        <v>2</v>
      </c>
      <c r="E39" s="191">
        <v>2</v>
      </c>
      <c r="F39" s="191">
        <v>0</v>
      </c>
    </row>
    <row r="40" spans="1:6" ht="14.25" customHeight="1">
      <c r="A40" s="191" t="s">
        <v>237</v>
      </c>
      <c r="B40" s="192">
        <v>3454</v>
      </c>
      <c r="C40" s="192">
        <v>15181</v>
      </c>
      <c r="D40" s="191">
        <v>0</v>
      </c>
      <c r="E40" s="191">
        <v>394</v>
      </c>
      <c r="F40" s="191">
        <v>0</v>
      </c>
    </row>
    <row r="41" spans="1:6" ht="14.25" customHeight="1">
      <c r="A41" s="191" t="s">
        <v>163</v>
      </c>
      <c r="B41" s="192">
        <v>2407</v>
      </c>
      <c r="C41" s="192">
        <v>37649</v>
      </c>
      <c r="D41" s="192">
        <v>3438</v>
      </c>
      <c r="E41" s="192">
        <v>2498</v>
      </c>
      <c r="F41" s="191">
        <v>0</v>
      </c>
    </row>
    <row r="42" spans="1:6" ht="14.25" customHeight="1">
      <c r="A42" s="191" t="s">
        <v>164</v>
      </c>
      <c r="B42" s="192">
        <v>8138</v>
      </c>
      <c r="C42" s="192">
        <v>18834</v>
      </c>
      <c r="D42" s="191">
        <v>12</v>
      </c>
      <c r="E42" s="191">
        <v>170</v>
      </c>
      <c r="F42" s="191">
        <v>0</v>
      </c>
    </row>
    <row r="43" spans="1:6" ht="14.25" customHeight="1">
      <c r="A43" s="191" t="s">
        <v>192</v>
      </c>
      <c r="B43" s="192">
        <v>1140</v>
      </c>
      <c r="C43" s="192">
        <v>11023</v>
      </c>
      <c r="D43" s="191">
        <v>9</v>
      </c>
      <c r="E43" s="191">
        <v>263</v>
      </c>
      <c r="F43" s="191">
        <v>0</v>
      </c>
    </row>
    <row r="44" spans="1:6" ht="14.25" customHeight="1">
      <c r="A44" s="191" t="s">
        <v>166</v>
      </c>
      <c r="B44" s="192">
        <v>10952</v>
      </c>
      <c r="C44" s="192">
        <v>131837</v>
      </c>
      <c r="D44" s="192">
        <v>998</v>
      </c>
      <c r="E44" s="192">
        <v>17380</v>
      </c>
      <c r="F44" s="191">
        <v>0</v>
      </c>
    </row>
    <row r="45" spans="1:6" ht="14.25" customHeight="1">
      <c r="A45" s="191" t="s">
        <v>167</v>
      </c>
      <c r="B45" s="192">
        <v>2501</v>
      </c>
      <c r="C45" s="192">
        <v>36418</v>
      </c>
      <c r="D45" s="191">
        <v>24</v>
      </c>
      <c r="E45" s="192">
        <v>1888</v>
      </c>
      <c r="F45" s="192">
        <v>5384</v>
      </c>
    </row>
    <row r="46" spans="1:6" ht="14.25" customHeight="1">
      <c r="A46" s="191" t="s">
        <v>193</v>
      </c>
      <c r="B46" s="192">
        <v>393</v>
      </c>
      <c r="C46" s="192">
        <v>11140</v>
      </c>
      <c r="D46" s="191">
        <v>10</v>
      </c>
      <c r="E46" s="191">
        <v>0</v>
      </c>
      <c r="F46" s="191">
        <v>0</v>
      </c>
    </row>
    <row r="47" spans="1:6" ht="14.25" customHeight="1">
      <c r="A47" s="26"/>
      <c r="B47" s="48"/>
      <c r="C47" s="48"/>
      <c r="D47" s="48"/>
      <c r="E47" s="48"/>
      <c r="F47" s="48"/>
    </row>
    <row r="48" spans="1:6" ht="14.25" customHeight="1">
      <c r="A48" s="26"/>
      <c r="B48" s="48"/>
      <c r="C48" s="48"/>
      <c r="D48" s="48"/>
      <c r="E48" s="48"/>
      <c r="F48" s="48"/>
    </row>
    <row r="49" spans="1:6" ht="14.25" customHeight="1">
      <c r="A49" s="23" t="s">
        <v>11</v>
      </c>
      <c r="B49" s="198">
        <f>MEDIAN(B4:B46,'Circulation of Non-Book A-L'!B4:B50)</f>
        <v>3017.5</v>
      </c>
      <c r="C49" s="198">
        <f>MEDIAN(C4:C46,'Circulation of Non-Book A-L'!C4:C50)</f>
        <v>15754</v>
      </c>
      <c r="D49" s="198">
        <f>MEDIAN(D4:D46,'Circulation of Non-Book A-L'!D4:D50)</f>
        <v>17</v>
      </c>
      <c r="E49" s="198">
        <f>MEDIAN(E4:E46,'Circulation of Non-Book A-L'!E4:E50)</f>
        <v>884.5</v>
      </c>
      <c r="F49" s="199">
        <f>MEDIAN(F4:F46,'Circulation of Non-Book A-L'!F4:F50)</f>
        <v>0</v>
      </c>
    </row>
    <row r="50" spans="1:6" ht="14.25" customHeight="1">
      <c r="A50" s="23" t="s">
        <v>10</v>
      </c>
      <c r="B50" s="198">
        <f>AVERAGE(B4:B46,'Circulation of Non-Book A-L'!B4:B50)</f>
        <v>4321.5555555555557</v>
      </c>
      <c r="C50" s="198">
        <f>AVERAGE(C4:C46,'Circulation of Non-Book A-L'!C4:C50)</f>
        <v>27171.266666666666</v>
      </c>
      <c r="D50" s="198">
        <f>AVERAGE(D4:D46,'Circulation of Non-Book A-L'!D4:D50)</f>
        <v>340.11111111111109</v>
      </c>
      <c r="E50" s="198">
        <f>AVERAGE(E4:E46,'Circulation of Non-Book A-L'!E4:E50)</f>
        <v>2323.9777777777776</v>
      </c>
      <c r="F50" s="198">
        <f>AVERAGE(F4:F46,'Circulation of Non-Book A-L'!F4:F50)</f>
        <v>2489.2555555555555</v>
      </c>
    </row>
    <row r="51" spans="1:6" ht="14.25" customHeight="1">
      <c r="A51" s="23" t="s">
        <v>239</v>
      </c>
      <c r="B51" s="198">
        <f>SUM(B4:B46,'Circulation of Non-Book A-L'!B4:B50)</f>
        <v>388940</v>
      </c>
      <c r="C51" s="198">
        <f>SUM(C4:C46,'Circulation of Non-Book A-L'!C4:C50)</f>
        <v>2445414</v>
      </c>
      <c r="D51" s="198">
        <f>SUM(D4:D46,'Circulation of Non-Book A-L'!D4:D50)</f>
        <v>30610</v>
      </c>
      <c r="E51" s="198">
        <f>SUM(E4:E46,'Circulation of Non-Book A-L'!E4:E50)</f>
        <v>209158</v>
      </c>
      <c r="F51" s="198">
        <f>SUM(F4:F46,'Circulation of Non-Book A-L'!F4:F50)</f>
        <v>224033</v>
      </c>
    </row>
  </sheetData>
  <conditionalFormatting sqref="B4:F46">
    <cfRule type="cellIs" dxfId="173" priority="1" operator="lessThan">
      <formula>0</formula>
    </cfRule>
    <cfRule type="cellIs" dxfId="172" priority="2" operator="lessThan">
      <formula>0</formula>
    </cfRule>
    <cfRule type="cellIs" dxfId="171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7AA3-01F1-4EF8-8C2F-CD3D9DB45EC4}">
  <sheetPr codeName="Sheet3"/>
  <dimension ref="A1:O137"/>
  <sheetViews>
    <sheetView zoomScaleNormal="100" workbookViewId="0">
      <pane ySplit="5" topLeftCell="A48" activePane="bottomLeft" state="frozen"/>
      <selection pane="bottomLeft" activeCell="F57" sqref="F57"/>
      <selection activeCell="C7" sqref="C7"/>
    </sheetView>
  </sheetViews>
  <sheetFormatPr defaultColWidth="8.85546875" defaultRowHeight="12.75"/>
  <cols>
    <col min="1" max="1" width="6.140625" customWidth="1"/>
    <col min="2" max="2" width="17.85546875" style="37" customWidth="1"/>
    <col min="3" max="3" width="10.5703125" style="21" customWidth="1"/>
    <col min="4" max="4" width="10.85546875" style="36" customWidth="1"/>
    <col min="5" max="5" width="6.140625" style="36" customWidth="1"/>
    <col min="6" max="6" width="10.85546875" style="36" customWidth="1"/>
    <col min="7" max="7" width="3" style="36" bestFit="1" customWidth="1"/>
    <col min="8" max="8" width="10.5703125" style="36" bestFit="1" customWidth="1"/>
    <col min="9" max="9" width="6.140625" customWidth="1"/>
    <col min="10" max="10" width="12.42578125" style="21" customWidth="1"/>
    <col min="11" max="11" width="15.28515625" bestFit="1" customWidth="1"/>
    <col min="12" max="12" width="9.85546875" style="26" bestFit="1" customWidth="1"/>
    <col min="13" max="13" width="8.85546875" customWidth="1"/>
    <col min="14" max="14" width="27" customWidth="1"/>
    <col min="15" max="15" width="16" style="26" bestFit="1" customWidth="1"/>
    <col min="16" max="16" width="14.140625" customWidth="1"/>
    <col min="17" max="17" width="11.140625" customWidth="1"/>
    <col min="18" max="18" width="12.7109375" bestFit="1" customWidth="1"/>
    <col min="19" max="19" width="12" bestFit="1" customWidth="1"/>
    <col min="20" max="20" width="11.140625" bestFit="1" customWidth="1"/>
    <col min="21" max="21" width="10" bestFit="1" customWidth="1"/>
    <col min="22" max="22" width="9.85546875" bestFit="1" customWidth="1"/>
  </cols>
  <sheetData>
    <row r="1" spans="1:12" ht="16.5" customHeight="1">
      <c r="A1" s="1" t="s">
        <v>0</v>
      </c>
      <c r="B1" s="35"/>
      <c r="I1" s="36"/>
    </row>
    <row r="2" spans="1:12" ht="9" customHeight="1"/>
    <row r="3" spans="1:12">
      <c r="A3" s="14" t="s">
        <v>17</v>
      </c>
    </row>
    <row r="4" spans="1:12" ht="7.5" customHeight="1">
      <c r="A4" s="14"/>
    </row>
    <row r="5" spans="1:12" ht="35.25" customHeight="1">
      <c r="A5" s="38" t="s">
        <v>18</v>
      </c>
      <c r="B5" s="39"/>
      <c r="C5" s="40" t="s">
        <v>2</v>
      </c>
      <c r="D5" s="41" t="s">
        <v>19</v>
      </c>
      <c r="E5" s="41" t="s">
        <v>4</v>
      </c>
      <c r="F5" s="41" t="s">
        <v>20</v>
      </c>
      <c r="G5" s="41"/>
      <c r="H5" s="41" t="s">
        <v>21</v>
      </c>
      <c r="I5" s="42" t="s">
        <v>4</v>
      </c>
      <c r="J5" s="40" t="s">
        <v>22</v>
      </c>
    </row>
    <row r="6" spans="1:12" ht="13.5" customHeight="1">
      <c r="A6" s="15"/>
      <c r="B6" s="35"/>
      <c r="C6" s="43"/>
      <c r="D6" s="44" t="s">
        <v>8</v>
      </c>
      <c r="E6" s="44" t="s">
        <v>8</v>
      </c>
      <c r="F6" s="44" t="s">
        <v>8</v>
      </c>
      <c r="G6" s="44"/>
      <c r="H6" s="44" t="s">
        <v>8</v>
      </c>
      <c r="I6" s="44" t="s">
        <v>8</v>
      </c>
      <c r="J6" s="45" t="s">
        <v>8</v>
      </c>
    </row>
    <row r="7" spans="1:12" ht="13.5" customHeight="1">
      <c r="A7" s="26" t="s">
        <v>23</v>
      </c>
      <c r="B7" s="26" t="s">
        <v>24</v>
      </c>
      <c r="C7" s="46">
        <v>55754</v>
      </c>
      <c r="D7" s="25">
        <v>3606991</v>
      </c>
      <c r="E7" s="25">
        <f>D7/C7</f>
        <v>64.694748358862142</v>
      </c>
      <c r="F7" s="25">
        <v>253226</v>
      </c>
      <c r="G7" s="25"/>
      <c r="H7" s="25">
        <f t="shared" ref="H7:H54" si="0">SUM(F7,D7)</f>
        <v>3860217</v>
      </c>
      <c r="I7" s="47">
        <f>H7/C7</f>
        <v>69.236592890196221</v>
      </c>
      <c r="J7" s="48">
        <v>204416.67116942091</v>
      </c>
    </row>
    <row r="8" spans="1:12" ht="13.5" customHeight="1">
      <c r="A8" s="26" t="s">
        <v>25</v>
      </c>
      <c r="B8" s="26" t="s">
        <v>26</v>
      </c>
      <c r="C8" s="46">
        <v>29484</v>
      </c>
      <c r="D8" s="25">
        <v>1561084.45</v>
      </c>
      <c r="E8" s="25">
        <f t="shared" ref="E8:E54" si="1">D8/C8</f>
        <v>52.946833876000539</v>
      </c>
      <c r="F8" s="25">
        <v>93865.32</v>
      </c>
      <c r="G8" s="25"/>
      <c r="H8" s="25">
        <f t="shared" si="0"/>
        <v>1654949.77</v>
      </c>
      <c r="I8" s="47">
        <f t="shared" ref="I8:I54" si="2">H8/C8</f>
        <v>56.130435829602497</v>
      </c>
      <c r="J8" s="48">
        <v>138183.29018824542</v>
      </c>
    </row>
    <row r="9" spans="1:12" ht="13.5" customHeight="1">
      <c r="A9" s="26" t="s">
        <v>23</v>
      </c>
      <c r="B9" s="26" t="s">
        <v>27</v>
      </c>
      <c r="C9" s="46">
        <v>45773</v>
      </c>
      <c r="D9" s="25">
        <v>1824691</v>
      </c>
      <c r="E9" s="25">
        <f t="shared" si="1"/>
        <v>39.863915408647017</v>
      </c>
      <c r="F9" s="24"/>
      <c r="G9" s="25"/>
      <c r="H9" s="25">
        <f t="shared" si="0"/>
        <v>1824691</v>
      </c>
      <c r="I9" s="47">
        <f t="shared" si="2"/>
        <v>39.863915408647017</v>
      </c>
      <c r="J9" s="48">
        <v>177493.87905247879</v>
      </c>
    </row>
    <row r="10" spans="1:12" ht="13.5" customHeight="1">
      <c r="A10" s="26" t="s">
        <v>28</v>
      </c>
      <c r="B10" s="26" t="s">
        <v>29</v>
      </c>
      <c r="C10" s="46">
        <v>2276</v>
      </c>
      <c r="D10" s="25">
        <v>96315.46</v>
      </c>
      <c r="E10" s="25">
        <f t="shared" si="1"/>
        <v>42.31786467486819</v>
      </c>
      <c r="F10" s="24">
        <v>14887.25</v>
      </c>
      <c r="G10" s="25"/>
      <c r="H10" s="25">
        <f t="shared" si="0"/>
        <v>111202.71</v>
      </c>
      <c r="I10" s="47">
        <f t="shared" si="2"/>
        <v>48.85883567662566</v>
      </c>
      <c r="J10" s="48">
        <v>67799.406405241258</v>
      </c>
    </row>
    <row r="11" spans="1:12" ht="13.5" customHeight="1">
      <c r="A11" s="26" t="s">
        <v>23</v>
      </c>
      <c r="B11" s="26" t="s">
        <v>30</v>
      </c>
      <c r="C11" s="46">
        <v>44540</v>
      </c>
      <c r="D11" s="25">
        <v>1994814.18</v>
      </c>
      <c r="E11" s="25">
        <f t="shared" si="1"/>
        <v>44.78702694207454</v>
      </c>
      <c r="F11" s="25">
        <v>192096.79</v>
      </c>
      <c r="G11" s="25"/>
      <c r="H11" s="25">
        <f t="shared" si="0"/>
        <v>2186910.9699999997</v>
      </c>
      <c r="I11" s="47">
        <f t="shared" si="2"/>
        <v>49.099931971261782</v>
      </c>
      <c r="J11" s="48">
        <v>174258.2290524788</v>
      </c>
    </row>
    <row r="12" spans="1:12" ht="13.5" customHeight="1">
      <c r="A12" s="26" t="s">
        <v>31</v>
      </c>
      <c r="B12" s="26" t="s">
        <v>32</v>
      </c>
      <c r="C12" s="46">
        <v>182369</v>
      </c>
      <c r="D12" s="25">
        <v>5480122.7199999997</v>
      </c>
      <c r="E12" s="25">
        <f t="shared" si="1"/>
        <v>30.049639576901775</v>
      </c>
      <c r="F12" s="25">
        <v>354682.97</v>
      </c>
      <c r="G12" s="25"/>
      <c r="H12" s="25">
        <f t="shared" si="0"/>
        <v>5834805.6899999995</v>
      </c>
      <c r="I12" s="47">
        <f t="shared" si="2"/>
        <v>31.994503945297719</v>
      </c>
      <c r="J12" s="48">
        <v>537802.74614723097</v>
      </c>
      <c r="L12" s="20"/>
    </row>
    <row r="13" spans="1:12" ht="13.5" customHeight="1">
      <c r="A13" s="26" t="s">
        <v>23</v>
      </c>
      <c r="B13" s="26" t="s">
        <v>33</v>
      </c>
      <c r="C13" s="46">
        <v>35046</v>
      </c>
      <c r="D13" s="25">
        <v>1997502.35</v>
      </c>
      <c r="E13" s="25">
        <f t="shared" si="1"/>
        <v>56.996585915653718</v>
      </c>
      <c r="F13" s="25">
        <v>124333.64</v>
      </c>
      <c r="G13" s="25"/>
      <c r="H13" s="25">
        <f t="shared" si="0"/>
        <v>2121835.9900000002</v>
      </c>
      <c r="I13" s="47">
        <f t="shared" si="2"/>
        <v>60.544312903041721</v>
      </c>
      <c r="J13" s="48">
        <v>151494.24018824543</v>
      </c>
    </row>
    <row r="14" spans="1:12" ht="13.5" customHeight="1">
      <c r="A14" s="26" t="s">
        <v>34</v>
      </c>
      <c r="B14" s="26" t="s">
        <v>35</v>
      </c>
      <c r="C14" s="46">
        <v>13248</v>
      </c>
      <c r="D14" s="25">
        <v>767887.08</v>
      </c>
      <c r="E14" s="25">
        <f t="shared" si="1"/>
        <v>57.962490942028985</v>
      </c>
      <c r="F14" s="25">
        <v>9993.16</v>
      </c>
      <c r="G14" s="25"/>
      <c r="H14" s="25">
        <f t="shared" si="0"/>
        <v>777880.24</v>
      </c>
      <c r="I14" s="47">
        <f t="shared" si="2"/>
        <v>58.716805555555553</v>
      </c>
      <c r="J14" s="48">
        <v>95343.305764717137</v>
      </c>
    </row>
    <row r="15" spans="1:12" ht="13.5" customHeight="1">
      <c r="A15" s="26" t="s">
        <v>36</v>
      </c>
      <c r="B15" s="26" t="s">
        <v>37</v>
      </c>
      <c r="C15" s="46">
        <v>8810</v>
      </c>
      <c r="D15" s="25">
        <v>598649.65</v>
      </c>
      <c r="E15" s="25">
        <f t="shared" si="1"/>
        <v>67.9511520998865</v>
      </c>
      <c r="F15" s="25">
        <v>42543.25</v>
      </c>
      <c r="G15" s="25"/>
      <c r="H15" s="25">
        <f t="shared" si="0"/>
        <v>641192.9</v>
      </c>
      <c r="I15" s="47">
        <f t="shared" si="2"/>
        <v>72.780124858115784</v>
      </c>
      <c r="J15" s="48">
        <v>83797.255764717134</v>
      </c>
    </row>
    <row r="16" spans="1:12" ht="13.5" customHeight="1">
      <c r="A16" s="26" t="s">
        <v>31</v>
      </c>
      <c r="B16" s="26" t="s">
        <v>38</v>
      </c>
      <c r="C16" s="46">
        <v>387104</v>
      </c>
      <c r="D16" s="25">
        <v>10898989</v>
      </c>
      <c r="E16" s="25">
        <f t="shared" si="1"/>
        <v>28.1551960196743</v>
      </c>
      <c r="F16" s="25">
        <v>1665722</v>
      </c>
      <c r="G16" s="25"/>
      <c r="H16" s="25">
        <f t="shared" si="0"/>
        <v>12564711</v>
      </c>
      <c r="I16" s="47">
        <f t="shared" si="2"/>
        <v>32.458230863023893</v>
      </c>
      <c r="J16" s="48">
        <v>1072170.9790524789</v>
      </c>
    </row>
    <row r="17" spans="1:11" ht="13.5" customHeight="1">
      <c r="A17" s="26" t="s">
        <v>36</v>
      </c>
      <c r="B17" s="26" t="s">
        <v>39</v>
      </c>
      <c r="C17" s="46">
        <v>5923</v>
      </c>
      <c r="D17" s="25">
        <v>423812.5</v>
      </c>
      <c r="E17" s="25">
        <f t="shared" si="1"/>
        <v>71.553689008948169</v>
      </c>
      <c r="F17" s="49"/>
      <c r="G17" s="50"/>
      <c r="H17" s="25">
        <f t="shared" si="0"/>
        <v>423812.5</v>
      </c>
      <c r="I17" s="47">
        <f t="shared" si="2"/>
        <v>71.553689008948169</v>
      </c>
      <c r="J17" s="48">
        <v>75200.740188245429</v>
      </c>
    </row>
    <row r="18" spans="1:11" ht="13.5" customHeight="1">
      <c r="A18" s="26" t="s">
        <v>36</v>
      </c>
      <c r="B18" s="26" t="s">
        <v>40</v>
      </c>
      <c r="C18" s="46">
        <v>7408</v>
      </c>
      <c r="D18" s="25">
        <v>205400.17</v>
      </c>
      <c r="E18" s="25">
        <f t="shared" si="1"/>
        <v>27.726804805615551</v>
      </c>
      <c r="F18" s="25">
        <v>29184.25</v>
      </c>
      <c r="G18" s="25"/>
      <c r="H18" s="25">
        <f t="shared" si="0"/>
        <v>234584.42</v>
      </c>
      <c r="I18" s="47">
        <f t="shared" si="2"/>
        <v>31.666363390928726</v>
      </c>
      <c r="J18" s="48">
        <v>78083.221169420882</v>
      </c>
    </row>
    <row r="19" spans="1:11" ht="13.5" customHeight="1">
      <c r="A19" s="26" t="s">
        <v>41</v>
      </c>
      <c r="B19" s="26" t="s">
        <v>42</v>
      </c>
      <c r="C19" s="46">
        <v>78740</v>
      </c>
      <c r="D19" s="25">
        <v>3336923.72</v>
      </c>
      <c r="E19" s="25">
        <f t="shared" si="1"/>
        <v>42.37901600203201</v>
      </c>
      <c r="F19" s="25">
        <v>161737.42000000001</v>
      </c>
      <c r="G19" s="25"/>
      <c r="H19" s="25">
        <f t="shared" si="0"/>
        <v>3498661.14</v>
      </c>
      <c r="I19" s="47">
        <f t="shared" si="2"/>
        <v>44.433085344170692</v>
      </c>
      <c r="J19" s="48">
        <v>266078.50153250783</v>
      </c>
    </row>
    <row r="20" spans="1:11" ht="13.5" customHeight="1">
      <c r="A20" s="26" t="s">
        <v>28</v>
      </c>
      <c r="B20" s="26" t="s">
        <v>43</v>
      </c>
      <c r="C20" s="46">
        <v>2481</v>
      </c>
      <c r="D20" s="25">
        <v>220490</v>
      </c>
      <c r="E20" s="25">
        <f t="shared" si="1"/>
        <v>88.871422813381699</v>
      </c>
      <c r="F20" s="24"/>
      <c r="G20" s="25"/>
      <c r="H20" s="25">
        <f t="shared" si="0"/>
        <v>220490</v>
      </c>
      <c r="I20" s="47">
        <f t="shared" si="2"/>
        <v>88.871422813381699</v>
      </c>
      <c r="J20" s="48">
        <v>68390.356405241269</v>
      </c>
    </row>
    <row r="21" spans="1:11" ht="13.5" customHeight="1">
      <c r="A21" s="26" t="s">
        <v>28</v>
      </c>
      <c r="B21" s="26" t="s">
        <v>44</v>
      </c>
      <c r="C21" s="46">
        <v>2596</v>
      </c>
      <c r="D21" s="25">
        <v>382489.34</v>
      </c>
      <c r="E21" s="25">
        <f t="shared" si="1"/>
        <v>147.33795839753469</v>
      </c>
      <c r="F21" s="25">
        <v>27603.66</v>
      </c>
      <c r="G21" s="25"/>
      <c r="H21" s="25">
        <f t="shared" si="0"/>
        <v>410093</v>
      </c>
      <c r="I21" s="47">
        <f t="shared" si="2"/>
        <v>157.97110939907549</v>
      </c>
      <c r="J21" s="48">
        <v>68644.756405241264</v>
      </c>
    </row>
    <row r="22" spans="1:11" ht="13.5" customHeight="1">
      <c r="A22" s="26" t="s">
        <v>45</v>
      </c>
      <c r="B22" s="26" t="s">
        <v>46</v>
      </c>
      <c r="C22" s="46">
        <v>1520</v>
      </c>
      <c r="D22" s="24">
        <v>95458.75</v>
      </c>
      <c r="E22" s="24">
        <f t="shared" si="1"/>
        <v>62.801809210526315</v>
      </c>
      <c r="F22" s="24"/>
      <c r="G22" s="24"/>
      <c r="H22" s="24">
        <f t="shared" si="0"/>
        <v>95458.75</v>
      </c>
      <c r="I22" s="47">
        <f t="shared" si="2"/>
        <v>62.801809210526315</v>
      </c>
      <c r="J22" s="48">
        <v>68545.704821285501</v>
      </c>
    </row>
    <row r="23" spans="1:11" ht="13.5" customHeight="1">
      <c r="A23" s="26" t="s">
        <v>25</v>
      </c>
      <c r="B23" s="26" t="s">
        <v>47</v>
      </c>
      <c r="C23" s="46">
        <v>17230</v>
      </c>
      <c r="D23" s="25">
        <v>769163.66</v>
      </c>
      <c r="E23" s="25">
        <f t="shared" si="1"/>
        <v>44.640955310504935</v>
      </c>
      <c r="F23" s="25">
        <v>81677.75</v>
      </c>
      <c r="G23" s="25"/>
      <c r="H23" s="25">
        <f t="shared" si="0"/>
        <v>850841.41</v>
      </c>
      <c r="I23" s="47">
        <f t="shared" si="2"/>
        <v>49.381393499709809</v>
      </c>
      <c r="J23" s="48">
        <v>110193.10482128551</v>
      </c>
    </row>
    <row r="24" spans="1:11" ht="13.5" customHeight="1">
      <c r="A24" s="26" t="s">
        <v>48</v>
      </c>
      <c r="B24" s="26" t="s">
        <v>49</v>
      </c>
      <c r="C24" s="46">
        <v>40686</v>
      </c>
      <c r="D24" s="25">
        <v>3085811.57</v>
      </c>
      <c r="E24" s="25">
        <f t="shared" si="1"/>
        <v>75.844555129528587</v>
      </c>
      <c r="F24" s="25">
        <v>272566.87</v>
      </c>
      <c r="G24" s="25"/>
      <c r="H24" s="25">
        <f t="shared" si="0"/>
        <v>3358378.44</v>
      </c>
      <c r="I24" s="47">
        <f t="shared" si="2"/>
        <v>82.543834242737063</v>
      </c>
      <c r="J24" s="48">
        <v>165196.84614723091</v>
      </c>
    </row>
    <row r="25" spans="1:11" ht="13.5" customHeight="1">
      <c r="A25" s="26" t="s">
        <v>23</v>
      </c>
      <c r="B25" s="26" t="s">
        <v>50</v>
      </c>
      <c r="C25" s="46">
        <v>36217</v>
      </c>
      <c r="D25" s="25">
        <v>2143738.35</v>
      </c>
      <c r="E25" s="25">
        <f t="shared" si="1"/>
        <v>59.191494325869073</v>
      </c>
      <c r="F25" s="25">
        <v>121530</v>
      </c>
      <c r="G25" s="25"/>
      <c r="H25" s="25">
        <f t="shared" si="0"/>
        <v>2265268.35</v>
      </c>
      <c r="I25" s="47">
        <f t="shared" si="2"/>
        <v>62.547100809012342</v>
      </c>
      <c r="J25" s="48">
        <v>152467.27905247879</v>
      </c>
    </row>
    <row r="26" spans="1:11" ht="13.5" customHeight="1">
      <c r="A26" s="26" t="s">
        <v>34</v>
      </c>
      <c r="B26" s="26" t="s">
        <v>51</v>
      </c>
      <c r="C26" s="46">
        <v>13759</v>
      </c>
      <c r="D26" s="25">
        <v>424086.75</v>
      </c>
      <c r="E26" s="25">
        <f t="shared" si="1"/>
        <v>30.822498001308233</v>
      </c>
      <c r="F26" s="25"/>
      <c r="G26" s="25"/>
      <c r="H26" s="25">
        <f t="shared" si="0"/>
        <v>424086.75</v>
      </c>
      <c r="I26" s="47">
        <f t="shared" si="2"/>
        <v>30.822498001308233</v>
      </c>
      <c r="J26" s="48">
        <v>93145.996147230908</v>
      </c>
    </row>
    <row r="27" spans="1:11" ht="13.5" customHeight="1">
      <c r="A27" s="26" t="s">
        <v>41</v>
      </c>
      <c r="B27" s="26" t="s">
        <v>52</v>
      </c>
      <c r="C27" s="46">
        <v>114516</v>
      </c>
      <c r="D27" s="25">
        <v>3922763</v>
      </c>
      <c r="E27" s="25">
        <f t="shared" si="1"/>
        <v>34.255152118481263</v>
      </c>
      <c r="F27" s="25">
        <v>369067</v>
      </c>
      <c r="G27" s="25"/>
      <c r="H27" s="25">
        <f t="shared" si="0"/>
        <v>4291830</v>
      </c>
      <c r="I27" s="47">
        <f t="shared" si="2"/>
        <v>37.477994341402074</v>
      </c>
      <c r="J27" s="48">
        <v>341897.65153250779</v>
      </c>
    </row>
    <row r="28" spans="1:11" ht="13.5" customHeight="1">
      <c r="A28" s="26" t="s">
        <v>53</v>
      </c>
      <c r="B28" s="26" t="s">
        <v>54</v>
      </c>
      <c r="C28" s="46">
        <v>175687</v>
      </c>
      <c r="D28" s="25">
        <v>5527994.5800000001</v>
      </c>
      <c r="E28" s="25">
        <f t="shared" si="1"/>
        <v>31.465017787314942</v>
      </c>
      <c r="F28" s="25">
        <v>586557.26</v>
      </c>
      <c r="G28" s="24"/>
      <c r="H28" s="25">
        <f t="shared" si="0"/>
        <v>6114551.8399999999</v>
      </c>
      <c r="I28" s="47">
        <f t="shared" si="2"/>
        <v>34.803666975928785</v>
      </c>
      <c r="J28" s="48">
        <v>521826.35576471715</v>
      </c>
      <c r="K28" s="36"/>
    </row>
    <row r="29" spans="1:11" ht="13.5" customHeight="1">
      <c r="A29" s="26" t="s">
        <v>55</v>
      </c>
      <c r="B29" s="26" t="s">
        <v>56</v>
      </c>
      <c r="C29" s="46">
        <v>95919</v>
      </c>
      <c r="D29" s="25">
        <v>5111315.28</v>
      </c>
      <c r="E29" s="25">
        <f t="shared" si="1"/>
        <v>53.287829105808029</v>
      </c>
      <c r="F29" s="25">
        <v>476440.69</v>
      </c>
      <c r="G29" s="25"/>
      <c r="H29" s="25">
        <f t="shared" si="0"/>
        <v>5587755.9700000007</v>
      </c>
      <c r="I29" s="47">
        <f t="shared" si="2"/>
        <v>58.254943963135567</v>
      </c>
      <c r="J29" s="48">
        <v>311448.07637925702</v>
      </c>
    </row>
    <row r="30" spans="1:11" ht="13.5" customHeight="1">
      <c r="A30" s="26" t="s">
        <v>31</v>
      </c>
      <c r="B30" s="51" t="s">
        <v>57</v>
      </c>
      <c r="C30" s="46">
        <v>378425</v>
      </c>
      <c r="D30" s="25">
        <v>15106813</v>
      </c>
      <c r="E30" s="25">
        <f t="shared" si="1"/>
        <v>39.920229900244436</v>
      </c>
      <c r="F30" s="25">
        <v>1525041</v>
      </c>
      <c r="G30" s="24"/>
      <c r="H30" s="25">
        <f t="shared" si="0"/>
        <v>16631854</v>
      </c>
      <c r="I30" s="47">
        <f t="shared" si="2"/>
        <v>43.950198850498779</v>
      </c>
      <c r="J30" s="48">
        <v>1068595.555764717</v>
      </c>
      <c r="K30" s="21"/>
    </row>
    <row r="31" spans="1:11" ht="13.5" customHeight="1">
      <c r="A31" s="26" t="s">
        <v>28</v>
      </c>
      <c r="B31" s="26" t="s">
        <v>58</v>
      </c>
      <c r="C31" s="46">
        <v>2789</v>
      </c>
      <c r="D31" s="25">
        <v>319139.02</v>
      </c>
      <c r="E31" s="25">
        <f t="shared" si="1"/>
        <v>114.42775905342417</v>
      </c>
      <c r="F31" s="25">
        <v>111108.61</v>
      </c>
      <c r="G31" s="25"/>
      <c r="H31" s="25">
        <f t="shared" si="0"/>
        <v>430247.63</v>
      </c>
      <c r="I31" s="47">
        <f t="shared" si="2"/>
        <v>154.26591251344567</v>
      </c>
      <c r="J31" s="48">
        <v>66877.090188245435</v>
      </c>
    </row>
    <row r="32" spans="1:11" ht="13.5" customHeight="1">
      <c r="A32" s="26" t="s">
        <v>53</v>
      </c>
      <c r="B32" s="26" t="s">
        <v>59</v>
      </c>
      <c r="C32" s="46">
        <v>347158</v>
      </c>
      <c r="D32" s="24">
        <v>9829460.6099999994</v>
      </c>
      <c r="E32" s="25">
        <f t="shared" si="1"/>
        <v>28.31408352968965</v>
      </c>
      <c r="F32" s="25">
        <v>1975798.14</v>
      </c>
      <c r="G32" s="25"/>
      <c r="H32" s="25">
        <f t="shared" si="0"/>
        <v>11805258.75</v>
      </c>
      <c r="I32" s="47">
        <f t="shared" si="2"/>
        <v>34.005434845228976</v>
      </c>
      <c r="J32" s="48">
        <v>974914.7711694208</v>
      </c>
      <c r="K32" s="36"/>
    </row>
    <row r="33" spans="1:11" ht="13.5" customHeight="1">
      <c r="A33" s="26" t="s">
        <v>23</v>
      </c>
      <c r="B33" s="26" t="s">
        <v>60</v>
      </c>
      <c r="C33" s="46">
        <v>63020</v>
      </c>
      <c r="D33" s="25">
        <v>2009936.36</v>
      </c>
      <c r="E33" s="25">
        <f t="shared" si="1"/>
        <v>31.893626785147575</v>
      </c>
      <c r="F33" s="25">
        <v>196554.2</v>
      </c>
      <c r="G33" s="25"/>
      <c r="H33" s="25">
        <f t="shared" si="0"/>
        <v>2206490.56</v>
      </c>
      <c r="I33" s="47">
        <f t="shared" si="2"/>
        <v>35.012544589019363</v>
      </c>
      <c r="J33" s="48">
        <v>225315.62933915696</v>
      </c>
    </row>
    <row r="34" spans="1:11" ht="13.5" customHeight="1">
      <c r="A34" s="26" t="s">
        <v>23</v>
      </c>
      <c r="B34" s="26" t="s">
        <v>61</v>
      </c>
      <c r="C34" s="46">
        <v>52993</v>
      </c>
      <c r="D34" s="25">
        <v>2397075.85</v>
      </c>
      <c r="E34" s="25">
        <f t="shared" si="1"/>
        <v>45.233820504594945</v>
      </c>
      <c r="F34" s="25">
        <v>239138.64</v>
      </c>
      <c r="G34" s="25"/>
      <c r="H34" s="25">
        <f t="shared" si="0"/>
        <v>2636214.4900000002</v>
      </c>
      <c r="I34" s="47">
        <f t="shared" si="2"/>
        <v>49.746466325741139</v>
      </c>
      <c r="J34" s="48">
        <v>201514.75482128552</v>
      </c>
    </row>
    <row r="35" spans="1:11" ht="13.5" customHeight="1">
      <c r="A35" s="26" t="s">
        <v>62</v>
      </c>
      <c r="B35" s="26" t="s">
        <v>63</v>
      </c>
      <c r="C35" s="46">
        <v>4365</v>
      </c>
      <c r="D35" s="25">
        <v>444386.16</v>
      </c>
      <c r="E35" s="25">
        <f t="shared" si="1"/>
        <v>101.80668041237112</v>
      </c>
      <c r="F35" s="25">
        <v>39192.629999999997</v>
      </c>
      <c r="G35" s="25"/>
      <c r="H35" s="25">
        <f t="shared" si="0"/>
        <v>483578.79</v>
      </c>
      <c r="I35" s="47">
        <f t="shared" si="2"/>
        <v>110.78551890034363</v>
      </c>
      <c r="J35" s="48">
        <v>72224.705764717131</v>
      </c>
    </row>
    <row r="36" spans="1:11" ht="13.5" customHeight="1">
      <c r="A36" s="26" t="s">
        <v>64</v>
      </c>
      <c r="B36" s="26" t="s">
        <v>65</v>
      </c>
      <c r="C36" s="46">
        <v>78093</v>
      </c>
      <c r="D36" s="24">
        <v>2262310.5499999998</v>
      </c>
      <c r="E36" s="25">
        <f t="shared" si="1"/>
        <v>28.969440923002058</v>
      </c>
      <c r="F36" s="25">
        <v>357344.03</v>
      </c>
      <c r="G36" s="25"/>
      <c r="H36" s="25">
        <f t="shared" si="0"/>
        <v>2619654.58</v>
      </c>
      <c r="I36" s="47">
        <f t="shared" si="2"/>
        <v>33.545318786574981</v>
      </c>
      <c r="J36" s="48">
        <v>265234.89018824539</v>
      </c>
    </row>
    <row r="37" spans="1:11" ht="13.5" customHeight="1">
      <c r="A37" s="26" t="s">
        <v>28</v>
      </c>
      <c r="B37" s="26" t="s">
        <v>66</v>
      </c>
      <c r="C37" s="46">
        <v>4304</v>
      </c>
      <c r="D37" s="25">
        <v>261340.58</v>
      </c>
      <c r="E37" s="25">
        <f t="shared" si="1"/>
        <v>60.720394981412639</v>
      </c>
      <c r="F37" s="25"/>
      <c r="G37" s="25"/>
      <c r="H37" s="25">
        <f t="shared" si="0"/>
        <v>261340.58</v>
      </c>
      <c r="I37" s="47">
        <f t="shared" si="2"/>
        <v>60.720394981412639</v>
      </c>
      <c r="J37" s="48">
        <v>69892.071169420873</v>
      </c>
    </row>
    <row r="38" spans="1:11" ht="13.5" customHeight="1">
      <c r="A38" s="26" t="s">
        <v>28</v>
      </c>
      <c r="B38" s="26" t="s">
        <v>67</v>
      </c>
      <c r="C38" s="46">
        <v>3854</v>
      </c>
      <c r="D38" s="25">
        <v>284245</v>
      </c>
      <c r="E38" s="25">
        <f t="shared" si="1"/>
        <v>73.753243383497662</v>
      </c>
      <c r="F38" s="24"/>
      <c r="G38" s="25"/>
      <c r="H38" s="25">
        <f t="shared" si="0"/>
        <v>284245</v>
      </c>
      <c r="I38" s="47">
        <f t="shared" si="2"/>
        <v>73.753243383497662</v>
      </c>
      <c r="J38" s="48">
        <v>74783.804821285506</v>
      </c>
    </row>
    <row r="39" spans="1:11" ht="13.5" customHeight="1">
      <c r="A39" s="26" t="s">
        <v>34</v>
      </c>
      <c r="B39" s="51" t="s">
        <v>68</v>
      </c>
      <c r="C39" s="46">
        <v>11169</v>
      </c>
      <c r="D39" s="25">
        <v>815269</v>
      </c>
      <c r="E39" s="25">
        <f t="shared" si="1"/>
        <v>72.993911719939121</v>
      </c>
      <c r="F39" s="24"/>
      <c r="G39" s="25"/>
      <c r="H39" s="25">
        <f t="shared" si="0"/>
        <v>815269</v>
      </c>
      <c r="I39" s="47">
        <f t="shared" si="2"/>
        <v>72.993911719939121</v>
      </c>
      <c r="J39" s="48">
        <v>91434.756405241264</v>
      </c>
    </row>
    <row r="40" spans="1:11" ht="13.5" customHeight="1">
      <c r="A40" s="26" t="s">
        <v>34</v>
      </c>
      <c r="B40" s="26" t="s">
        <v>69</v>
      </c>
      <c r="C40" s="46">
        <v>12785</v>
      </c>
      <c r="D40" s="25">
        <v>445418.68</v>
      </c>
      <c r="E40" s="25">
        <f t="shared" si="1"/>
        <v>34.839161517403205</v>
      </c>
      <c r="F40" s="25"/>
      <c r="G40" s="25"/>
      <c r="H40" s="25">
        <f t="shared" si="0"/>
        <v>445418.68</v>
      </c>
      <c r="I40" s="47">
        <f t="shared" si="2"/>
        <v>34.839161517403205</v>
      </c>
      <c r="J40" s="48">
        <v>96721.729339156969</v>
      </c>
    </row>
    <row r="41" spans="1:11" ht="13.5" customHeight="1">
      <c r="A41" s="26" t="s">
        <v>31</v>
      </c>
      <c r="B41" s="26" t="s">
        <v>70</v>
      </c>
      <c r="C41" s="46">
        <v>239834</v>
      </c>
      <c r="D41" s="25">
        <v>8063785.0300000003</v>
      </c>
      <c r="E41" s="25">
        <f t="shared" si="1"/>
        <v>33.622359757165377</v>
      </c>
      <c r="F41" s="25">
        <v>530942</v>
      </c>
      <c r="G41" s="25"/>
      <c r="H41" s="25">
        <f t="shared" si="0"/>
        <v>8594727.0300000012</v>
      </c>
      <c r="I41" s="47">
        <f t="shared" si="2"/>
        <v>35.836149294929001</v>
      </c>
      <c r="J41" s="48">
        <v>702553.79018824536</v>
      </c>
    </row>
    <row r="42" spans="1:11" ht="13.5" customHeight="1">
      <c r="A42" s="26" t="s">
        <v>23</v>
      </c>
      <c r="B42" s="26" t="s">
        <v>71</v>
      </c>
      <c r="C42" s="46">
        <v>54195</v>
      </c>
      <c r="D42" s="25">
        <v>2643137</v>
      </c>
      <c r="E42" s="25">
        <f t="shared" si="1"/>
        <v>48.77086447089215</v>
      </c>
      <c r="F42" s="25"/>
      <c r="G42" s="25"/>
      <c r="H42" s="25">
        <f t="shared" si="0"/>
        <v>2643137</v>
      </c>
      <c r="I42" s="47">
        <f t="shared" si="2"/>
        <v>48.77086447089215</v>
      </c>
      <c r="J42" s="48">
        <v>201737.52116942088</v>
      </c>
    </row>
    <row r="43" spans="1:11" ht="14.1" customHeight="1">
      <c r="A43" s="26" t="s">
        <v>36</v>
      </c>
      <c r="B43" s="26" t="s">
        <v>72</v>
      </c>
      <c r="C43" s="46">
        <v>9784</v>
      </c>
      <c r="D43" s="25">
        <v>190143</v>
      </c>
      <c r="E43" s="25">
        <f t="shared" si="1"/>
        <v>19.434076042518399</v>
      </c>
      <c r="F43" s="25">
        <v>163304</v>
      </c>
      <c r="G43" s="25" t="s">
        <v>73</v>
      </c>
      <c r="H43" s="25">
        <f t="shared" si="0"/>
        <v>353447</v>
      </c>
      <c r="I43" s="47">
        <f t="shared" si="2"/>
        <v>36.125</v>
      </c>
      <c r="J43" s="48">
        <v>83278.429052478794</v>
      </c>
      <c r="K43" s="21"/>
    </row>
    <row r="44" spans="1:11" ht="13.5" customHeight="1">
      <c r="A44" s="26" t="s">
        <v>25</v>
      </c>
      <c r="B44" s="26" t="s">
        <v>74</v>
      </c>
      <c r="C44" s="46">
        <v>9158</v>
      </c>
      <c r="D44" s="25">
        <v>558490.74</v>
      </c>
      <c r="E44" s="25">
        <f t="shared" si="1"/>
        <v>60.983920069884256</v>
      </c>
      <c r="F44" s="25">
        <v>114182.19</v>
      </c>
      <c r="G44" s="25"/>
      <c r="H44" s="25">
        <f t="shared" si="0"/>
        <v>672672.92999999993</v>
      </c>
      <c r="I44" s="47">
        <f t="shared" si="2"/>
        <v>73.451946931644457</v>
      </c>
      <c r="J44" s="48">
        <v>81738.7790524788</v>
      </c>
    </row>
    <row r="45" spans="1:11" ht="13.5" customHeight="1">
      <c r="A45" s="26" t="s">
        <v>23</v>
      </c>
      <c r="B45" s="26" t="s">
        <v>75</v>
      </c>
      <c r="C45" s="46">
        <v>39362</v>
      </c>
      <c r="D45" s="25">
        <v>2042384.68</v>
      </c>
      <c r="E45" s="25">
        <f t="shared" si="1"/>
        <v>51.887218129160104</v>
      </c>
      <c r="F45" s="25">
        <v>225627.94</v>
      </c>
      <c r="G45" s="25"/>
      <c r="H45" s="25">
        <f t="shared" si="0"/>
        <v>2268012.62</v>
      </c>
      <c r="I45" s="47">
        <f t="shared" si="2"/>
        <v>57.619344037396473</v>
      </c>
      <c r="J45" s="48">
        <v>163742.45576471713</v>
      </c>
    </row>
    <row r="46" spans="1:11" ht="13.5" customHeight="1">
      <c r="A46" s="26" t="s">
        <v>31</v>
      </c>
      <c r="B46" s="26" t="s">
        <v>76</v>
      </c>
      <c r="C46" s="46">
        <v>207922</v>
      </c>
      <c r="D46" s="25">
        <v>6457398.5599999996</v>
      </c>
      <c r="E46" s="25">
        <f t="shared" si="1"/>
        <v>31.056831696501572</v>
      </c>
      <c r="F46" s="25">
        <v>340625.36</v>
      </c>
      <c r="G46" s="25"/>
      <c r="H46" s="25">
        <f t="shared" si="0"/>
        <v>6798023.9199999999</v>
      </c>
      <c r="I46" s="47">
        <f t="shared" si="2"/>
        <v>32.695067958176622</v>
      </c>
      <c r="J46" s="48">
        <v>623116.50482128549</v>
      </c>
    </row>
    <row r="47" spans="1:11" ht="13.5" customHeight="1">
      <c r="A47" s="26" t="s">
        <v>34</v>
      </c>
      <c r="B47" s="26" t="s">
        <v>77</v>
      </c>
      <c r="C47" s="46">
        <v>12735</v>
      </c>
      <c r="D47" s="25">
        <v>601170.5</v>
      </c>
      <c r="E47" s="25">
        <f t="shared" si="1"/>
        <v>47.206164114644679</v>
      </c>
      <c r="F47" s="25">
        <v>17220.439999999999</v>
      </c>
      <c r="G47" s="25"/>
      <c r="H47" s="25">
        <f t="shared" si="0"/>
        <v>618390.93999999994</v>
      </c>
      <c r="I47" s="47">
        <f t="shared" si="2"/>
        <v>48.558377699254017</v>
      </c>
      <c r="J47" s="48">
        <v>95073.206405241261</v>
      </c>
    </row>
    <row r="48" spans="1:11" ht="13.5" customHeight="1">
      <c r="A48" s="26" t="s">
        <v>36</v>
      </c>
      <c r="B48" s="26" t="s">
        <v>78</v>
      </c>
      <c r="C48" s="46">
        <v>9934</v>
      </c>
      <c r="D48" s="24">
        <v>333322.67</v>
      </c>
      <c r="E48" s="25">
        <f t="shared" si="1"/>
        <v>33.553721562311253</v>
      </c>
      <c r="F48" s="25"/>
      <c r="G48" s="25"/>
      <c r="H48" s="25">
        <f t="shared" si="0"/>
        <v>333322.67</v>
      </c>
      <c r="I48" s="47">
        <f t="shared" si="2"/>
        <v>33.553721562311253</v>
      </c>
      <c r="J48" s="48">
        <v>87976.506405241264</v>
      </c>
    </row>
    <row r="49" spans="1:11" ht="13.5" customHeight="1">
      <c r="A49" s="26" t="s">
        <v>31</v>
      </c>
      <c r="B49" s="26" t="s">
        <v>79</v>
      </c>
      <c r="C49" s="46">
        <v>159266</v>
      </c>
      <c r="D49" s="25">
        <v>6562628</v>
      </c>
      <c r="E49" s="25">
        <f t="shared" si="1"/>
        <v>41.205455024926849</v>
      </c>
      <c r="F49" s="25">
        <v>423717</v>
      </c>
      <c r="G49" s="25"/>
      <c r="H49" s="25">
        <f t="shared" si="0"/>
        <v>6986345</v>
      </c>
      <c r="I49" s="47">
        <f t="shared" si="2"/>
        <v>43.865891025077545</v>
      </c>
      <c r="J49" s="48">
        <v>480932.55153250782</v>
      </c>
    </row>
    <row r="50" spans="1:11" ht="13.5" customHeight="1">
      <c r="A50" s="26" t="s">
        <v>28</v>
      </c>
      <c r="B50" s="26" t="s">
        <v>80</v>
      </c>
      <c r="C50" s="46">
        <v>4205</v>
      </c>
      <c r="D50" s="25">
        <v>425449.32</v>
      </c>
      <c r="E50" s="25">
        <f t="shared" si="1"/>
        <v>101.1770083234245</v>
      </c>
      <c r="F50" s="25">
        <v>23996.240000000002</v>
      </c>
      <c r="G50" s="25"/>
      <c r="H50" s="25">
        <f t="shared" si="0"/>
        <v>449445.56</v>
      </c>
      <c r="I50" s="47">
        <f t="shared" si="2"/>
        <v>106.88360523186682</v>
      </c>
      <c r="J50" s="48">
        <v>74194.07933915696</v>
      </c>
    </row>
    <row r="51" spans="1:11" ht="13.5" customHeight="1">
      <c r="A51" s="26" t="s">
        <v>36</v>
      </c>
      <c r="B51" s="26" t="s">
        <v>81</v>
      </c>
      <c r="C51" s="46">
        <v>8816</v>
      </c>
      <c r="D51" s="25">
        <v>628440.96</v>
      </c>
      <c r="E51" s="25">
        <f t="shared" si="1"/>
        <v>71.284137931034479</v>
      </c>
      <c r="F51" s="25">
        <v>2943</v>
      </c>
      <c r="G51" s="25"/>
      <c r="H51" s="25">
        <f t="shared" si="0"/>
        <v>631383.96</v>
      </c>
      <c r="I51" s="47">
        <f t="shared" si="2"/>
        <v>71.617962794918327</v>
      </c>
      <c r="J51" s="48">
        <v>86500.679339156966</v>
      </c>
    </row>
    <row r="52" spans="1:11" ht="13.5" customHeight="1">
      <c r="A52" s="26" t="s">
        <v>23</v>
      </c>
      <c r="B52" s="26" t="s">
        <v>82</v>
      </c>
      <c r="C52" s="46">
        <v>31796</v>
      </c>
      <c r="D52" s="25">
        <v>2165559</v>
      </c>
      <c r="E52" s="25">
        <f t="shared" si="1"/>
        <v>68.107906654925145</v>
      </c>
      <c r="F52" s="25">
        <v>110911</v>
      </c>
      <c r="G52" s="25"/>
      <c r="H52" s="25">
        <f t="shared" si="0"/>
        <v>2276470</v>
      </c>
      <c r="I52" s="47">
        <f t="shared" si="2"/>
        <v>71.596112718580954</v>
      </c>
      <c r="J52" s="48">
        <v>144137.75576471712</v>
      </c>
    </row>
    <row r="53" spans="1:11" ht="13.5" customHeight="1">
      <c r="A53" s="26" t="s">
        <v>34</v>
      </c>
      <c r="B53" s="26" t="s">
        <v>83</v>
      </c>
      <c r="C53" s="46">
        <v>11020</v>
      </c>
      <c r="D53" s="25">
        <v>724354.04</v>
      </c>
      <c r="E53" s="25">
        <f t="shared" si="1"/>
        <v>65.730856624319429</v>
      </c>
      <c r="F53" s="19">
        <v>189914.06</v>
      </c>
      <c r="G53" s="19" t="s">
        <v>73</v>
      </c>
      <c r="H53" s="25">
        <f t="shared" si="0"/>
        <v>914268.10000000009</v>
      </c>
      <c r="I53" s="47">
        <f t="shared" si="2"/>
        <v>82.964437386569884</v>
      </c>
      <c r="J53" s="48">
        <v>86397.479052478797</v>
      </c>
      <c r="K53" s="36"/>
    </row>
    <row r="54" spans="1:11" ht="13.5" customHeight="1">
      <c r="A54" s="26" t="s">
        <v>25</v>
      </c>
      <c r="B54" s="26" t="s">
        <v>84</v>
      </c>
      <c r="C54" s="46">
        <v>27173</v>
      </c>
      <c r="D54" s="25">
        <v>1216388.8500000001</v>
      </c>
      <c r="E54" s="25">
        <f t="shared" si="1"/>
        <v>44.764613771022709</v>
      </c>
      <c r="F54" s="25">
        <v>34868.160000000003</v>
      </c>
      <c r="G54" s="25"/>
      <c r="H54" s="25">
        <f t="shared" si="0"/>
        <v>1251257.01</v>
      </c>
      <c r="I54" s="47">
        <f t="shared" si="2"/>
        <v>46.047805174253853</v>
      </c>
      <c r="J54" s="48">
        <v>131428.44018824544</v>
      </c>
    </row>
    <row r="55" spans="1:11" ht="7.5" customHeight="1">
      <c r="A55" s="26"/>
      <c r="B55" s="26"/>
      <c r="C55" s="46"/>
      <c r="D55" s="25"/>
      <c r="E55" s="25"/>
      <c r="F55" s="25"/>
      <c r="G55" s="25"/>
      <c r="H55" s="25"/>
      <c r="I55" s="47"/>
      <c r="J55" s="48"/>
    </row>
    <row r="56" spans="1:11" ht="13.5" customHeight="1">
      <c r="A56" s="27" t="s">
        <v>174</v>
      </c>
      <c r="B56" s="26"/>
      <c r="C56" s="46"/>
      <c r="D56" s="25"/>
      <c r="E56" s="25"/>
      <c r="F56" s="25"/>
      <c r="G56" s="25"/>
      <c r="H56" s="25"/>
      <c r="I56" s="47"/>
      <c r="J56" s="48"/>
    </row>
    <row r="57" spans="1:11" ht="13.5" customHeight="1">
      <c r="A57" s="27" t="s">
        <v>175</v>
      </c>
      <c r="B57" s="26"/>
      <c r="C57" s="46"/>
      <c r="D57" s="25"/>
      <c r="E57" s="25"/>
      <c r="F57" s="25"/>
      <c r="G57" s="25"/>
      <c r="H57" s="25"/>
      <c r="I57" s="47"/>
      <c r="J57" s="48"/>
    </row>
    <row r="58" spans="1:11" ht="13.5" customHeight="1">
      <c r="A58" s="29" t="s">
        <v>176</v>
      </c>
      <c r="E58" s="25"/>
    </row>
    <row r="59" spans="1:11" ht="13.5" customHeight="1">
      <c r="C59" s="20"/>
      <c r="D59" s="25"/>
      <c r="E59" s="25"/>
      <c r="F59" s="25"/>
      <c r="G59" s="25"/>
      <c r="H59" s="25"/>
      <c r="I59" s="47"/>
      <c r="J59" s="18"/>
    </row>
    <row r="60" spans="1:11">
      <c r="B60" s="51"/>
      <c r="C60" s="51"/>
      <c r="D60" s="51"/>
      <c r="E60" s="51"/>
      <c r="F60" s="51"/>
      <c r="G60" s="51"/>
      <c r="H60" s="51"/>
      <c r="I60" s="51"/>
      <c r="J60" s="51"/>
    </row>
    <row r="137" spans="14:15">
      <c r="N137" s="52" t="s">
        <v>169</v>
      </c>
      <c r="O137" s="53">
        <v>8164742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AEF7-83CE-44C6-BB73-C7901455DFFC}">
  <sheetPr codeName="Sheet23"/>
  <dimension ref="A1:G51"/>
  <sheetViews>
    <sheetView zoomScaleNormal="100" workbookViewId="0">
      <pane ySplit="3" topLeftCell="A32" activePane="bottomLeft" state="frozen"/>
      <selection pane="bottomLeft" activeCell="I41" sqref="I41"/>
      <selection activeCell="D58" sqref="D58"/>
    </sheetView>
  </sheetViews>
  <sheetFormatPr defaultColWidth="8.85546875" defaultRowHeight="14.25" customHeight="1"/>
  <cols>
    <col min="1" max="1" width="20.85546875" customWidth="1"/>
    <col min="2" max="2" width="10.5703125" customWidth="1"/>
    <col min="3" max="3" width="13.5703125" customWidth="1"/>
    <col min="4" max="4" width="12" customWidth="1"/>
    <col min="5" max="5" width="11.85546875" customWidth="1"/>
    <col min="6" max="6" width="9.5703125" customWidth="1"/>
    <col min="7" max="7" width="12" customWidth="1"/>
    <col min="8" max="8" width="9.140625" bestFit="1" customWidth="1"/>
    <col min="9" max="9" width="19.140625" bestFit="1" customWidth="1"/>
    <col min="10" max="10" width="8.85546875" customWidth="1"/>
    <col min="11" max="11" width="6.140625" bestFit="1" customWidth="1"/>
    <col min="12" max="12" width="7.140625" bestFit="1" customWidth="1"/>
    <col min="13" max="13" width="6.5703125" bestFit="1" customWidth="1"/>
    <col min="14" max="14" width="8.5703125" bestFit="1" customWidth="1"/>
    <col min="15" max="15" width="16.42578125" customWidth="1"/>
  </cols>
  <sheetData>
    <row r="1" spans="1:7" ht="16.5" customHeight="1">
      <c r="A1" s="1" t="s">
        <v>343</v>
      </c>
    </row>
    <row r="3" spans="1:7" ht="27" customHeight="1">
      <c r="B3" s="196" t="s">
        <v>349</v>
      </c>
      <c r="C3" s="42" t="s">
        <v>350</v>
      </c>
      <c r="D3" s="42" t="s">
        <v>351</v>
      </c>
      <c r="E3" s="42" t="s">
        <v>352</v>
      </c>
      <c r="F3" s="42" t="s">
        <v>353</v>
      </c>
      <c r="G3" s="42" t="s">
        <v>354</v>
      </c>
    </row>
    <row r="4" spans="1:7" ht="14.25" customHeight="1">
      <c r="A4" s="191" t="s">
        <v>109</v>
      </c>
      <c r="B4" s="191">
        <v>8</v>
      </c>
      <c r="C4" s="192">
        <v>41977</v>
      </c>
      <c r="D4" s="191">
        <v>36</v>
      </c>
      <c r="E4" s="191">
        <v>0</v>
      </c>
      <c r="F4" s="191">
        <v>0</v>
      </c>
      <c r="G4" s="191">
        <v>967</v>
      </c>
    </row>
    <row r="5" spans="1:7" ht="14.25" customHeight="1">
      <c r="A5" s="191" t="s">
        <v>229</v>
      </c>
      <c r="B5" s="191">
        <v>0</v>
      </c>
      <c r="C5" s="192">
        <v>14136</v>
      </c>
      <c r="D5" s="191">
        <v>0</v>
      </c>
      <c r="E5" s="191">
        <v>5</v>
      </c>
      <c r="F5" s="191">
        <v>0</v>
      </c>
      <c r="G5" s="192">
        <v>2764</v>
      </c>
    </row>
    <row r="6" spans="1:7" ht="14.25" customHeight="1">
      <c r="A6" s="191" t="s">
        <v>112</v>
      </c>
      <c r="B6" s="191">
        <v>0</v>
      </c>
      <c r="C6" s="192">
        <v>42048</v>
      </c>
      <c r="D6" s="191">
        <v>0</v>
      </c>
      <c r="E6" s="191">
        <v>0</v>
      </c>
      <c r="F6" s="191">
        <v>0</v>
      </c>
      <c r="G6" s="191">
        <v>17</v>
      </c>
    </row>
    <row r="7" spans="1:7" ht="14.25" customHeight="1">
      <c r="A7" s="191" t="s">
        <v>113</v>
      </c>
      <c r="B7" s="191">
        <v>1</v>
      </c>
      <c r="C7" s="192">
        <v>93079</v>
      </c>
      <c r="D7" s="191">
        <v>0</v>
      </c>
      <c r="E7" s="192">
        <v>2686</v>
      </c>
      <c r="F7" s="191">
        <v>0</v>
      </c>
      <c r="G7" s="191">
        <v>4023</v>
      </c>
    </row>
    <row r="8" spans="1:7" ht="14.25" customHeight="1">
      <c r="A8" s="191" t="s">
        <v>114</v>
      </c>
      <c r="B8" s="191">
        <v>0</v>
      </c>
      <c r="C8" s="192">
        <v>4923</v>
      </c>
      <c r="D8" s="191">
        <v>0</v>
      </c>
      <c r="E8" s="191">
        <v>647</v>
      </c>
      <c r="F8" s="191">
        <v>0</v>
      </c>
      <c r="G8" s="191">
        <v>0</v>
      </c>
    </row>
    <row r="9" spans="1:7" ht="12" customHeight="1">
      <c r="A9" s="191" t="s">
        <v>116</v>
      </c>
      <c r="B9" s="191">
        <v>0</v>
      </c>
      <c r="C9" s="192">
        <v>9677</v>
      </c>
      <c r="D9" s="191">
        <v>0</v>
      </c>
      <c r="E9" s="191">
        <v>138</v>
      </c>
      <c r="F9" s="191">
        <v>0</v>
      </c>
      <c r="G9" s="191">
        <v>161</v>
      </c>
    </row>
    <row r="10" spans="1:7" ht="14.25" customHeight="1">
      <c r="A10" s="191" t="s">
        <v>190</v>
      </c>
      <c r="B10" s="191">
        <v>0</v>
      </c>
      <c r="C10" s="191">
        <v>847</v>
      </c>
      <c r="D10" s="191">
        <v>0</v>
      </c>
      <c r="E10" s="191">
        <v>0</v>
      </c>
      <c r="F10" s="191">
        <v>0</v>
      </c>
      <c r="G10" s="191">
        <v>0</v>
      </c>
    </row>
    <row r="11" spans="1:7" ht="14.25" customHeight="1">
      <c r="A11" s="191" t="s">
        <v>119</v>
      </c>
      <c r="B11" s="191">
        <v>1</v>
      </c>
      <c r="C11" s="192">
        <v>6163</v>
      </c>
      <c r="D11" s="191">
        <v>0</v>
      </c>
      <c r="E11" s="191">
        <v>0</v>
      </c>
      <c r="F11" s="191">
        <v>0</v>
      </c>
      <c r="G11" s="192">
        <v>1323</v>
      </c>
    </row>
    <row r="12" spans="1:7" ht="14.25" customHeight="1">
      <c r="A12" s="191" t="s">
        <v>332</v>
      </c>
      <c r="B12" s="191">
        <v>1</v>
      </c>
      <c r="C12" s="192">
        <v>8014</v>
      </c>
      <c r="D12" s="191">
        <v>0</v>
      </c>
      <c r="E12" s="191">
        <v>9</v>
      </c>
      <c r="F12" s="191">
        <v>0</v>
      </c>
      <c r="G12" s="191">
        <v>27</v>
      </c>
    </row>
    <row r="13" spans="1:7" ht="14.25" customHeight="1">
      <c r="A13" s="191" t="s">
        <v>124</v>
      </c>
      <c r="B13" s="191">
        <v>0</v>
      </c>
      <c r="C13" s="192">
        <v>102351</v>
      </c>
      <c r="D13" s="191">
        <v>0</v>
      </c>
      <c r="E13" s="192">
        <v>5134</v>
      </c>
      <c r="F13" s="191">
        <v>0</v>
      </c>
      <c r="G13" s="192">
        <v>2478</v>
      </c>
    </row>
    <row r="14" spans="1:7" ht="14.25" customHeight="1">
      <c r="A14" s="191" t="s">
        <v>125</v>
      </c>
      <c r="B14" s="191">
        <v>0</v>
      </c>
      <c r="C14" s="192">
        <v>31910</v>
      </c>
      <c r="D14" s="191">
        <v>0</v>
      </c>
      <c r="E14" s="191">
        <v>0</v>
      </c>
      <c r="F14" s="191">
        <v>0</v>
      </c>
      <c r="G14" s="191">
        <v>80</v>
      </c>
    </row>
    <row r="15" spans="1:7" ht="14.25" customHeight="1">
      <c r="A15" s="191" t="s">
        <v>230</v>
      </c>
      <c r="B15" s="191">
        <v>0</v>
      </c>
      <c r="C15" s="192">
        <v>4030</v>
      </c>
      <c r="D15" s="191">
        <v>0</v>
      </c>
      <c r="E15" s="191">
        <v>253</v>
      </c>
      <c r="F15" s="191">
        <v>0</v>
      </c>
      <c r="G15" s="191">
        <v>0</v>
      </c>
    </row>
    <row r="16" spans="1:7" ht="14.25" customHeight="1">
      <c r="A16" s="191" t="s">
        <v>126</v>
      </c>
      <c r="B16" s="191">
        <v>0</v>
      </c>
      <c r="C16" s="192">
        <v>53129</v>
      </c>
      <c r="D16" s="191">
        <v>0</v>
      </c>
      <c r="E16" s="191">
        <v>314</v>
      </c>
      <c r="F16" s="191">
        <v>0</v>
      </c>
      <c r="G16" s="191">
        <v>6</v>
      </c>
    </row>
    <row r="17" spans="1:7" ht="14.25" customHeight="1">
      <c r="A17" s="191" t="s">
        <v>191</v>
      </c>
      <c r="B17" s="191">
        <v>0</v>
      </c>
      <c r="C17" s="192">
        <v>651</v>
      </c>
      <c r="D17" s="191">
        <v>0</v>
      </c>
      <c r="E17" s="191">
        <v>0</v>
      </c>
      <c r="F17" s="191">
        <v>0</v>
      </c>
      <c r="G17" s="191">
        <v>9</v>
      </c>
    </row>
    <row r="18" spans="1:7" ht="14.25" customHeight="1">
      <c r="A18" s="191" t="s">
        <v>129</v>
      </c>
      <c r="B18" s="191">
        <v>0</v>
      </c>
      <c r="C18" s="192">
        <v>5689</v>
      </c>
      <c r="D18" s="191">
        <v>0</v>
      </c>
      <c r="E18" s="191">
        <v>4</v>
      </c>
      <c r="F18" s="191">
        <v>0</v>
      </c>
      <c r="G18" s="191">
        <v>0</v>
      </c>
    </row>
    <row r="19" spans="1:7" ht="14.25" customHeight="1">
      <c r="A19" s="191" t="s">
        <v>130</v>
      </c>
      <c r="B19" s="191">
        <v>24</v>
      </c>
      <c r="C19" s="192">
        <v>49072</v>
      </c>
      <c r="D19" s="191">
        <v>0</v>
      </c>
      <c r="E19" s="191">
        <v>0</v>
      </c>
      <c r="F19" s="191">
        <v>0</v>
      </c>
      <c r="G19" s="191">
        <v>4982</v>
      </c>
    </row>
    <row r="20" spans="1:7" ht="14.25" customHeight="1">
      <c r="A20" s="191" t="s">
        <v>131</v>
      </c>
      <c r="B20" s="191">
        <v>0</v>
      </c>
      <c r="C20" s="192">
        <v>17926</v>
      </c>
      <c r="D20" s="191">
        <v>0</v>
      </c>
      <c r="E20" s="192">
        <v>2324</v>
      </c>
      <c r="F20" s="191">
        <v>0</v>
      </c>
      <c r="G20" s="191">
        <v>6</v>
      </c>
    </row>
    <row r="21" spans="1:7" ht="14.25" customHeight="1">
      <c r="A21" s="191" t="s">
        <v>132</v>
      </c>
      <c r="B21" s="191">
        <v>4</v>
      </c>
      <c r="C21" s="192">
        <v>70812</v>
      </c>
      <c r="D21" s="191">
        <v>0</v>
      </c>
      <c r="E21" s="191">
        <v>100</v>
      </c>
      <c r="F21" s="191">
        <v>339</v>
      </c>
      <c r="G21" s="192">
        <v>2789</v>
      </c>
    </row>
    <row r="22" spans="1:7" ht="14.25" customHeight="1">
      <c r="A22" s="191" t="s">
        <v>134</v>
      </c>
      <c r="B22" s="191">
        <v>0</v>
      </c>
      <c r="C22" s="192">
        <v>20826</v>
      </c>
      <c r="D22" s="191">
        <v>0</v>
      </c>
      <c r="E22" s="191">
        <v>0</v>
      </c>
      <c r="F22" s="191">
        <v>0</v>
      </c>
      <c r="G22" s="191">
        <v>0</v>
      </c>
    </row>
    <row r="23" spans="1:7" ht="14.25" customHeight="1">
      <c r="A23" s="191" t="s">
        <v>135</v>
      </c>
      <c r="B23" s="191">
        <v>3</v>
      </c>
      <c r="C23" s="192">
        <v>23659</v>
      </c>
      <c r="D23" s="191">
        <v>0</v>
      </c>
      <c r="E23" s="192">
        <v>23054</v>
      </c>
      <c r="F23" s="191">
        <v>0</v>
      </c>
      <c r="G23" s="192">
        <v>832</v>
      </c>
    </row>
    <row r="24" spans="1:7" ht="14.25" customHeight="1">
      <c r="A24" s="191" t="s">
        <v>232</v>
      </c>
      <c r="B24" s="191">
        <v>7</v>
      </c>
      <c r="C24" s="192">
        <v>147528</v>
      </c>
      <c r="D24" s="191">
        <v>0</v>
      </c>
      <c r="E24" s="192">
        <v>5186</v>
      </c>
      <c r="F24" s="191">
        <v>0</v>
      </c>
      <c r="G24" s="192">
        <v>4461</v>
      </c>
    </row>
    <row r="25" spans="1:7" ht="14.25" customHeight="1">
      <c r="A25" s="191" t="s">
        <v>233</v>
      </c>
      <c r="B25" s="191">
        <v>0</v>
      </c>
      <c r="C25" s="192">
        <v>12806</v>
      </c>
      <c r="D25" s="191">
        <v>0</v>
      </c>
      <c r="E25" s="191">
        <v>0</v>
      </c>
      <c r="F25" s="191">
        <v>0</v>
      </c>
      <c r="G25" s="192">
        <v>4073</v>
      </c>
    </row>
    <row r="26" spans="1:7" ht="14.25" customHeight="1">
      <c r="A26" s="191" t="s">
        <v>325</v>
      </c>
      <c r="B26" s="191">
        <v>2</v>
      </c>
      <c r="C26" s="192">
        <v>59702</v>
      </c>
      <c r="D26" s="191">
        <v>0</v>
      </c>
      <c r="E26" s="191">
        <v>0</v>
      </c>
      <c r="F26" s="191">
        <v>0</v>
      </c>
      <c r="G26" s="192">
        <v>1206</v>
      </c>
    </row>
    <row r="27" spans="1:7" ht="14.25" customHeight="1">
      <c r="A27" s="191" t="s">
        <v>137</v>
      </c>
      <c r="B27" s="191">
        <v>0</v>
      </c>
      <c r="C27" s="192">
        <v>31814</v>
      </c>
      <c r="D27" s="191">
        <v>0</v>
      </c>
      <c r="E27" s="192">
        <v>4457</v>
      </c>
      <c r="F27" s="191">
        <v>0</v>
      </c>
      <c r="G27" s="192">
        <v>1416</v>
      </c>
    </row>
    <row r="28" spans="1:7" ht="14.25" customHeight="1">
      <c r="A28" s="191" t="s">
        <v>138</v>
      </c>
      <c r="B28" s="191">
        <v>0</v>
      </c>
      <c r="C28" s="192">
        <v>44162</v>
      </c>
      <c r="D28" s="191">
        <v>0</v>
      </c>
      <c r="E28" s="191">
        <v>0</v>
      </c>
      <c r="F28" s="191">
        <v>0</v>
      </c>
      <c r="G28" s="192">
        <v>5280</v>
      </c>
    </row>
    <row r="29" spans="1:7" ht="14.25" customHeight="1">
      <c r="A29" s="191" t="s">
        <v>139</v>
      </c>
      <c r="B29" s="191">
        <v>0</v>
      </c>
      <c r="C29" s="192">
        <v>30610</v>
      </c>
      <c r="D29" s="191">
        <v>0</v>
      </c>
      <c r="E29" s="191">
        <v>203</v>
      </c>
      <c r="F29" s="191">
        <v>0</v>
      </c>
      <c r="G29" s="191">
        <v>47</v>
      </c>
    </row>
    <row r="30" spans="1:7" ht="14.25" customHeight="1">
      <c r="A30" s="191" t="s">
        <v>140</v>
      </c>
      <c r="B30" s="191">
        <v>0</v>
      </c>
      <c r="C30" s="192">
        <v>11674</v>
      </c>
      <c r="D30" s="191">
        <v>21</v>
      </c>
      <c r="E30" s="191">
        <v>1458</v>
      </c>
      <c r="F30" s="191">
        <v>0</v>
      </c>
      <c r="G30" s="192">
        <v>1618</v>
      </c>
    </row>
    <row r="31" spans="1:7" ht="14.25" customHeight="1">
      <c r="A31" s="191" t="s">
        <v>142</v>
      </c>
      <c r="B31" s="191">
        <v>2</v>
      </c>
      <c r="C31" s="192">
        <v>9422</v>
      </c>
      <c r="D31" s="191">
        <v>0</v>
      </c>
      <c r="E31" s="191">
        <v>0</v>
      </c>
      <c r="F31" s="191">
        <v>0</v>
      </c>
      <c r="G31" s="191">
        <v>0</v>
      </c>
    </row>
    <row r="32" spans="1:7" ht="14.25" customHeight="1">
      <c r="A32" s="191" t="s">
        <v>144</v>
      </c>
      <c r="B32" s="191">
        <v>0</v>
      </c>
      <c r="C32" s="192">
        <v>7016</v>
      </c>
      <c r="D32" s="191">
        <v>0</v>
      </c>
      <c r="E32" s="191">
        <v>0</v>
      </c>
      <c r="F32" s="191">
        <v>0</v>
      </c>
      <c r="G32" s="191">
        <v>79</v>
      </c>
    </row>
    <row r="33" spans="1:7" ht="14.25" customHeight="1">
      <c r="A33" s="191" t="s">
        <v>145</v>
      </c>
      <c r="B33" s="191">
        <v>0</v>
      </c>
      <c r="C33" s="192">
        <v>54854</v>
      </c>
      <c r="D33" s="191">
        <v>0</v>
      </c>
      <c r="E33" s="191">
        <v>0</v>
      </c>
      <c r="F33" s="191">
        <v>0</v>
      </c>
      <c r="G33" s="191">
        <v>346</v>
      </c>
    </row>
    <row r="34" spans="1:7" ht="14.25" customHeight="1">
      <c r="A34" s="191" t="s">
        <v>326</v>
      </c>
      <c r="B34" s="191">
        <v>4</v>
      </c>
      <c r="C34" s="192">
        <v>75114</v>
      </c>
      <c r="D34" s="191">
        <v>630</v>
      </c>
      <c r="E34" s="192">
        <v>2635</v>
      </c>
      <c r="F34" s="192">
        <v>972</v>
      </c>
      <c r="G34" s="191">
        <v>953</v>
      </c>
    </row>
    <row r="35" spans="1:7" ht="14.25" customHeight="1">
      <c r="A35" s="191" t="s">
        <v>150</v>
      </c>
      <c r="B35" s="191">
        <v>0</v>
      </c>
      <c r="C35" s="192">
        <v>2223</v>
      </c>
      <c r="D35" s="191">
        <v>0</v>
      </c>
      <c r="E35" s="191">
        <v>0</v>
      </c>
      <c r="F35" s="191">
        <v>0</v>
      </c>
      <c r="G35" s="191">
        <v>0</v>
      </c>
    </row>
    <row r="36" spans="1:7" ht="14.25" customHeight="1">
      <c r="A36" s="191" t="s">
        <v>236</v>
      </c>
      <c r="B36" s="191">
        <v>0</v>
      </c>
      <c r="C36" s="192">
        <v>2459</v>
      </c>
      <c r="D36" s="191">
        <v>0</v>
      </c>
      <c r="E36" s="191">
        <v>0</v>
      </c>
      <c r="F36" s="191">
        <v>0</v>
      </c>
      <c r="G36" s="191">
        <v>0</v>
      </c>
    </row>
    <row r="37" spans="1:7" ht="14.25" customHeight="1">
      <c r="A37" s="191" t="s">
        <v>153</v>
      </c>
      <c r="B37" s="191">
        <v>0</v>
      </c>
      <c r="C37" s="192">
        <v>3745</v>
      </c>
      <c r="D37" s="191">
        <v>4</v>
      </c>
      <c r="E37" s="191">
        <v>0</v>
      </c>
      <c r="F37" s="191">
        <v>0</v>
      </c>
      <c r="G37" s="191">
        <v>25</v>
      </c>
    </row>
    <row r="38" spans="1:7" ht="14.25" customHeight="1">
      <c r="A38" s="191" t="s">
        <v>160</v>
      </c>
      <c r="B38" s="191">
        <v>0</v>
      </c>
      <c r="C38" s="192">
        <v>19472</v>
      </c>
      <c r="D38" s="191">
        <v>0</v>
      </c>
      <c r="E38" s="191">
        <v>0</v>
      </c>
      <c r="F38" s="191">
        <v>0</v>
      </c>
      <c r="G38" s="191">
        <v>462</v>
      </c>
    </row>
    <row r="39" spans="1:7" ht="14.25" customHeight="1">
      <c r="A39" s="191" t="s">
        <v>162</v>
      </c>
      <c r="B39" s="191">
        <v>2</v>
      </c>
      <c r="C39" s="191">
        <v>417</v>
      </c>
      <c r="D39" s="191">
        <v>0</v>
      </c>
      <c r="E39" s="191">
        <v>0</v>
      </c>
      <c r="F39" s="191">
        <v>0</v>
      </c>
      <c r="G39" s="191">
        <v>0</v>
      </c>
    </row>
    <row r="40" spans="1:7" ht="14.25" customHeight="1">
      <c r="A40" s="191" t="s">
        <v>237</v>
      </c>
      <c r="B40" s="191">
        <v>0</v>
      </c>
      <c r="C40" s="192">
        <v>23372</v>
      </c>
      <c r="D40" s="191">
        <v>115</v>
      </c>
      <c r="E40" s="191">
        <v>8</v>
      </c>
      <c r="F40" s="191">
        <v>0</v>
      </c>
      <c r="G40" s="191">
        <v>212</v>
      </c>
    </row>
    <row r="41" spans="1:7" ht="14.25" customHeight="1">
      <c r="A41" s="191" t="s">
        <v>163</v>
      </c>
      <c r="B41" s="191">
        <v>0</v>
      </c>
      <c r="C41" s="192">
        <v>25723</v>
      </c>
      <c r="D41" s="191">
        <v>0</v>
      </c>
      <c r="E41" s="191">
        <v>0</v>
      </c>
      <c r="F41" s="192">
        <v>831</v>
      </c>
      <c r="G41" s="191">
        <v>0</v>
      </c>
    </row>
    <row r="42" spans="1:7" ht="14.25" customHeight="1">
      <c r="A42" s="191" t="s">
        <v>164</v>
      </c>
      <c r="B42" s="191">
        <v>0</v>
      </c>
      <c r="C42" s="192">
        <v>8878</v>
      </c>
      <c r="D42" s="191">
        <v>0</v>
      </c>
      <c r="E42" s="191">
        <v>0</v>
      </c>
      <c r="F42" s="191">
        <v>0</v>
      </c>
      <c r="G42" s="191">
        <v>0</v>
      </c>
    </row>
    <row r="43" spans="1:7" ht="14.25" customHeight="1">
      <c r="A43" s="191" t="s">
        <v>192</v>
      </c>
      <c r="B43" s="191">
        <v>0</v>
      </c>
      <c r="C43" s="192">
        <v>3058</v>
      </c>
      <c r="D43" s="191">
        <v>0</v>
      </c>
      <c r="E43" s="191">
        <v>0</v>
      </c>
      <c r="F43" s="191">
        <v>0</v>
      </c>
      <c r="G43" s="191">
        <v>1</v>
      </c>
    </row>
    <row r="44" spans="1:7" ht="14.25" customHeight="1">
      <c r="A44" s="191" t="s">
        <v>166</v>
      </c>
      <c r="B44" s="191">
        <v>10</v>
      </c>
      <c r="C44" s="192">
        <v>97086</v>
      </c>
      <c r="D44" s="191">
        <v>0</v>
      </c>
      <c r="E44" s="191">
        <v>37</v>
      </c>
      <c r="F44" s="191">
        <v>0</v>
      </c>
      <c r="G44" s="192">
        <v>0</v>
      </c>
    </row>
    <row r="45" spans="1:7" ht="14.25" customHeight="1">
      <c r="A45" s="191" t="s">
        <v>167</v>
      </c>
      <c r="B45" s="191">
        <v>0</v>
      </c>
      <c r="C45" s="192">
        <v>28906</v>
      </c>
      <c r="D45" s="191">
        <v>0</v>
      </c>
      <c r="E45" s="191">
        <v>0</v>
      </c>
      <c r="F45" s="191">
        <v>0</v>
      </c>
      <c r="G45" s="191">
        <v>247</v>
      </c>
    </row>
    <row r="46" spans="1:7" ht="14.25" customHeight="1">
      <c r="A46" s="191" t="s">
        <v>193</v>
      </c>
      <c r="B46" s="191">
        <v>0</v>
      </c>
      <c r="C46" s="192">
        <v>8789</v>
      </c>
      <c r="D46" s="191">
        <v>0</v>
      </c>
      <c r="E46" s="191">
        <v>0</v>
      </c>
      <c r="F46" s="191">
        <v>0</v>
      </c>
      <c r="G46" s="191">
        <v>0</v>
      </c>
    </row>
    <row r="47" spans="1:7" ht="14.25" customHeight="1">
      <c r="A47" s="136"/>
      <c r="B47" s="48"/>
      <c r="C47" s="48"/>
      <c r="D47" s="48"/>
      <c r="E47" s="48"/>
      <c r="F47" s="48"/>
      <c r="G47" s="48"/>
    </row>
    <row r="48" spans="1:7" ht="14.25" customHeight="1">
      <c r="A48" s="26"/>
    </row>
    <row r="49" spans="1:7" ht="14.25" customHeight="1">
      <c r="A49" s="23" t="s">
        <v>11</v>
      </c>
      <c r="B49" s="199">
        <f>MEDIAN(B4:B46,'Circulation of Non-Book A-L (2)'!B4:B50)</f>
        <v>0</v>
      </c>
      <c r="C49" s="198">
        <f>MEDIAN(C4:C46,'Circulation of Non-Book A-L (2)'!C4:C50)</f>
        <v>18768.5</v>
      </c>
      <c r="D49" s="199">
        <f>MEDIAN(D4:D46,'Circulation of Non-Book A-L (2)'!D4:D50)</f>
        <v>0</v>
      </c>
      <c r="E49" s="199">
        <f>MEDIAN(E4:E46,'Circulation of Non-Book A-L (2)'!E4:E50)</f>
        <v>0</v>
      </c>
      <c r="F49" s="199">
        <f>MEDIAN(F4:F46,'Circulation of Non-Book A-L (2)'!F4:F50)</f>
        <v>0</v>
      </c>
      <c r="G49" s="198">
        <f>MEDIAN(G4:G46,'Circulation of Non-Book A-L (2)'!G4:G50)</f>
        <v>62</v>
      </c>
    </row>
    <row r="50" spans="1:7" ht="14.25" customHeight="1">
      <c r="A50" s="23" t="s">
        <v>10</v>
      </c>
      <c r="B50" s="198">
        <f>AVERAGE(B4:B46,'Circulation of Non-Book A-L (2)'!B4:B50)</f>
        <v>1.4222222222222223</v>
      </c>
      <c r="C50" s="198">
        <f>AVERAGE(C4:C46,'Circulation of Non-Book A-L (2)'!C4:C50)</f>
        <v>26834.777777777777</v>
      </c>
      <c r="D50" s="198">
        <f>AVERAGE(D4:D46,'Circulation of Non-Book A-L (2)'!D4:D50)</f>
        <v>14.988888888888889</v>
      </c>
      <c r="E50" s="198">
        <f>AVERAGE(E4:E46,'Circulation of Non-Book A-L (2)'!E4:E50)</f>
        <v>777.4666666666667</v>
      </c>
      <c r="F50" s="198">
        <f>AVERAGE(F4:F46,'Circulation of Non-Book A-L (2)'!F4:F50)</f>
        <v>25.133333333333333</v>
      </c>
      <c r="G50" s="198">
        <f>AVERAGE(G4:G46,'Circulation of Non-Book A-L (2)'!G4:G50)</f>
        <v>626</v>
      </c>
    </row>
    <row r="51" spans="1:7" ht="14.25" customHeight="1">
      <c r="A51" s="23" t="s">
        <v>239</v>
      </c>
      <c r="B51" s="198">
        <f>SUM(B4:B46,'Circulation of Non-Book A-L (2)'!B4:B50)</f>
        <v>128</v>
      </c>
      <c r="C51" s="198">
        <f>SUM(C4:C46,'Circulation of Non-Book A-L (2)'!C4:C50)</f>
        <v>2415130</v>
      </c>
      <c r="D51" s="198">
        <f>SUM(D4:D46,'Circulation of Non-Book A-L (2)'!D4:D50)</f>
        <v>1349</v>
      </c>
      <c r="E51" s="198">
        <f>SUM(E4:E46,'Circulation of Non-Book A-L (2)'!E4:E50)</f>
        <v>69972</v>
      </c>
      <c r="F51" s="198">
        <f>SUM(F4:F46,'Circulation of Non-Book A-L (2)'!F4:F50)</f>
        <v>2262</v>
      </c>
      <c r="G51" s="198">
        <f>SUM(G4:G46,'Circulation of Non-Book A-L (2)'!G4:G50)</f>
        <v>56340</v>
      </c>
    </row>
  </sheetData>
  <conditionalFormatting sqref="B4:G46">
    <cfRule type="cellIs" dxfId="170" priority="1" operator="lessThan">
      <formula>0</formula>
    </cfRule>
    <cfRule type="cellIs" dxfId="169" priority="2" operator="lessThan">
      <formula>0</formula>
    </cfRule>
    <cfRule type="cellIs" dxfId="168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F9C6-EC63-4534-8725-25B7E47C6DC7}">
  <dimension ref="A1:BZ100"/>
  <sheetViews>
    <sheetView zoomScaleNormal="100" workbookViewId="0">
      <pane ySplit="3" topLeftCell="A73" activePane="bottomLeft" state="frozen"/>
      <selection pane="bottomLeft" activeCell="A101" sqref="A101"/>
      <selection activeCell="D58" sqref="D58"/>
    </sheetView>
  </sheetViews>
  <sheetFormatPr defaultColWidth="8.85546875" defaultRowHeight="14.25" customHeight="1"/>
  <cols>
    <col min="1" max="1" width="16.7109375" customWidth="1"/>
    <col min="2" max="3" width="8.7109375" style="194" customWidth="1"/>
    <col min="4" max="4" width="10.85546875" style="194" customWidth="1"/>
    <col min="5" max="5" width="8.140625" customWidth="1"/>
    <col min="6" max="6" width="7.85546875" customWidth="1"/>
    <col min="7" max="7" width="12.42578125" customWidth="1"/>
    <col min="8" max="8" width="8.140625" customWidth="1"/>
    <col min="9" max="9" width="11.85546875" customWidth="1"/>
    <col min="10" max="10" width="19.140625" bestFit="1" customWidth="1"/>
    <col min="11" max="11" width="17.5703125" bestFit="1" customWidth="1"/>
    <col min="12" max="12" width="16.140625" bestFit="1" customWidth="1"/>
    <col min="13" max="13" width="24.5703125" bestFit="1" customWidth="1"/>
    <col min="14" max="14" width="18.42578125" bestFit="1" customWidth="1"/>
    <col min="15" max="15" width="18.140625" bestFit="1" customWidth="1"/>
    <col min="16" max="16" width="23.85546875" bestFit="1" customWidth="1"/>
    <col min="17" max="17" width="18.5703125" bestFit="1" customWidth="1"/>
    <col min="18" max="18" width="20.140625" style="26" bestFit="1" customWidth="1"/>
    <col min="24" max="78" width="8.85546875" style="26" customWidth="1"/>
  </cols>
  <sheetData>
    <row r="1" spans="1:9" ht="16.5" customHeight="1">
      <c r="A1" s="1" t="s">
        <v>355</v>
      </c>
    </row>
    <row r="2" spans="1:9" ht="14.25" customHeight="1">
      <c r="A2" s="1"/>
    </row>
    <row r="3" spans="1:9" ht="27.75" customHeight="1">
      <c r="A3" s="17"/>
      <c r="B3" s="42" t="s">
        <v>356</v>
      </c>
      <c r="C3" s="42" t="s">
        <v>357</v>
      </c>
      <c r="D3" s="42" t="s">
        <v>358</v>
      </c>
      <c r="E3" s="42" t="s">
        <v>359</v>
      </c>
      <c r="F3" s="42" t="s">
        <v>360</v>
      </c>
      <c r="G3" s="42" t="s">
        <v>361</v>
      </c>
      <c r="H3" s="42" t="s">
        <v>362</v>
      </c>
      <c r="I3" s="42" t="s">
        <v>363</v>
      </c>
    </row>
    <row r="4" spans="1:9" ht="14.25" customHeight="1">
      <c r="A4" s="191" t="s">
        <v>321</v>
      </c>
      <c r="B4" s="191">
        <v>96</v>
      </c>
      <c r="C4" s="192">
        <v>15592</v>
      </c>
      <c r="D4" s="191">
        <v>617</v>
      </c>
      <c r="E4" s="191">
        <v>0</v>
      </c>
      <c r="F4" s="191">
        <v>0</v>
      </c>
      <c r="G4" s="192">
        <v>8747</v>
      </c>
      <c r="H4" s="192">
        <v>3456</v>
      </c>
      <c r="I4" s="192">
        <v>75905</v>
      </c>
    </row>
    <row r="5" spans="1:9" ht="14.25" customHeight="1">
      <c r="A5" s="191" t="s">
        <v>185</v>
      </c>
      <c r="B5" s="191">
        <v>90</v>
      </c>
      <c r="C5" s="192">
        <v>7167</v>
      </c>
      <c r="D5" s="191">
        <v>87</v>
      </c>
      <c r="E5" s="191">
        <v>0</v>
      </c>
      <c r="F5" s="191">
        <v>51</v>
      </c>
      <c r="G5" s="192">
        <v>9602</v>
      </c>
      <c r="H5" s="192">
        <v>3056</v>
      </c>
      <c r="I5" s="192">
        <v>26558</v>
      </c>
    </row>
    <row r="6" spans="1:9" ht="14.25" customHeight="1">
      <c r="A6" s="191" t="s">
        <v>29</v>
      </c>
      <c r="B6" s="191">
        <v>0</v>
      </c>
      <c r="C6" s="191">
        <v>266</v>
      </c>
      <c r="D6" s="191">
        <v>0</v>
      </c>
      <c r="E6" s="191">
        <v>0</v>
      </c>
      <c r="F6" s="191">
        <v>0</v>
      </c>
      <c r="G6" s="191">
        <v>0</v>
      </c>
      <c r="H6" s="191">
        <v>0</v>
      </c>
      <c r="I6" s="191">
        <v>155</v>
      </c>
    </row>
    <row r="7" spans="1:9" ht="14.25" customHeight="1">
      <c r="A7" s="191" t="s">
        <v>30</v>
      </c>
      <c r="B7" s="191">
        <v>45</v>
      </c>
      <c r="C7" s="192">
        <v>12960</v>
      </c>
      <c r="D7" s="191">
        <v>0</v>
      </c>
      <c r="E7" s="191">
        <v>0</v>
      </c>
      <c r="F7" s="191">
        <v>12</v>
      </c>
      <c r="G7" s="192">
        <v>8899</v>
      </c>
      <c r="H7" s="192">
        <v>3956</v>
      </c>
      <c r="I7" s="192">
        <v>63726</v>
      </c>
    </row>
    <row r="8" spans="1:9" ht="14.25" customHeight="1">
      <c r="A8" s="191" t="s">
        <v>32</v>
      </c>
      <c r="B8" s="192">
        <v>1136</v>
      </c>
      <c r="C8" s="192">
        <v>8829</v>
      </c>
      <c r="D8" s="192">
        <v>8815</v>
      </c>
      <c r="E8" s="191">
        <v>0</v>
      </c>
      <c r="F8" s="191">
        <v>0</v>
      </c>
      <c r="G8" s="192">
        <v>4909</v>
      </c>
      <c r="H8" s="192">
        <v>9301</v>
      </c>
      <c r="I8" s="192">
        <v>57768</v>
      </c>
    </row>
    <row r="9" spans="1:9" ht="14.25" customHeight="1">
      <c r="A9" s="191" t="s">
        <v>33</v>
      </c>
      <c r="B9" s="191">
        <v>70</v>
      </c>
      <c r="C9" s="192">
        <v>5629</v>
      </c>
      <c r="D9" s="191">
        <v>0</v>
      </c>
      <c r="E9" s="191">
        <v>0</v>
      </c>
      <c r="F9" s="191">
        <v>63</v>
      </c>
      <c r="G9" s="191">
        <v>0</v>
      </c>
      <c r="H9" s="192">
        <v>1674</v>
      </c>
      <c r="I9" s="192">
        <v>47236</v>
      </c>
    </row>
    <row r="10" spans="1:9" ht="14.25" customHeight="1">
      <c r="A10" s="191" t="s">
        <v>37</v>
      </c>
      <c r="B10" s="191">
        <v>0</v>
      </c>
      <c r="C10" s="192">
        <v>2169</v>
      </c>
      <c r="D10" s="191">
        <v>0</v>
      </c>
      <c r="E10" s="191">
        <v>0</v>
      </c>
      <c r="F10" s="191">
        <v>20</v>
      </c>
      <c r="G10" s="191">
        <v>0</v>
      </c>
      <c r="H10" s="191">
        <v>70</v>
      </c>
      <c r="I10" s="192">
        <v>6489</v>
      </c>
    </row>
    <row r="11" spans="1:9" ht="14.25" customHeight="1">
      <c r="A11" s="191" t="s">
        <v>215</v>
      </c>
      <c r="B11" s="191">
        <v>0</v>
      </c>
      <c r="C11" s="192">
        <v>3114</v>
      </c>
      <c r="D11" s="191">
        <v>0</v>
      </c>
      <c r="E11" s="191">
        <v>0</v>
      </c>
      <c r="F11" s="191">
        <v>0</v>
      </c>
      <c r="G11" s="191">
        <v>0</v>
      </c>
      <c r="H11" s="191">
        <v>48</v>
      </c>
      <c r="I11" s="192">
        <v>13202</v>
      </c>
    </row>
    <row r="12" spans="1:9" ht="14.25" customHeight="1">
      <c r="A12" s="191" t="s">
        <v>38</v>
      </c>
      <c r="B12" s="192">
        <v>2522</v>
      </c>
      <c r="C12" s="192">
        <v>20314</v>
      </c>
      <c r="D12" s="192">
        <v>31198</v>
      </c>
      <c r="E12" s="191">
        <v>0</v>
      </c>
      <c r="F12" s="191">
        <v>0</v>
      </c>
      <c r="G12" s="192">
        <v>17573</v>
      </c>
      <c r="H12" s="192">
        <v>36004</v>
      </c>
      <c r="I12" s="192">
        <v>160550</v>
      </c>
    </row>
    <row r="13" spans="1:9" ht="14.25" customHeight="1">
      <c r="A13" s="191" t="s">
        <v>42</v>
      </c>
      <c r="B13" s="191">
        <v>74</v>
      </c>
      <c r="C13" s="192">
        <v>11306</v>
      </c>
      <c r="D13" s="191">
        <v>0</v>
      </c>
      <c r="E13" s="191">
        <v>0</v>
      </c>
      <c r="F13" s="191">
        <v>0</v>
      </c>
      <c r="G13" s="191">
        <v>0</v>
      </c>
      <c r="H13" s="192">
        <v>9860</v>
      </c>
      <c r="I13" s="192">
        <v>96689</v>
      </c>
    </row>
    <row r="14" spans="1:9" ht="14.25" customHeight="1">
      <c r="A14" s="191" t="s">
        <v>44</v>
      </c>
      <c r="B14" s="191">
        <v>0</v>
      </c>
      <c r="C14" s="191">
        <v>86</v>
      </c>
      <c r="D14" s="191">
        <v>0</v>
      </c>
      <c r="E14" s="191">
        <v>0</v>
      </c>
      <c r="F14" s="191">
        <v>1</v>
      </c>
      <c r="G14" s="191">
        <v>0</v>
      </c>
      <c r="H14" s="191">
        <v>18</v>
      </c>
      <c r="I14" s="192">
        <v>2663</v>
      </c>
    </row>
    <row r="15" spans="1:9" ht="14.25" customHeight="1">
      <c r="A15" s="191" t="s">
        <v>47</v>
      </c>
      <c r="B15" s="191">
        <v>7</v>
      </c>
      <c r="C15" s="192">
        <v>5176</v>
      </c>
      <c r="D15" s="191">
        <v>11</v>
      </c>
      <c r="E15" s="191">
        <v>0</v>
      </c>
      <c r="F15" s="191">
        <v>0</v>
      </c>
      <c r="G15" s="191">
        <v>0</v>
      </c>
      <c r="H15" s="191">
        <v>152</v>
      </c>
      <c r="I15" s="192">
        <v>9183</v>
      </c>
    </row>
    <row r="16" spans="1:9" ht="14.25" customHeight="1">
      <c r="A16" s="191" t="s">
        <v>49</v>
      </c>
      <c r="B16" s="191">
        <v>615</v>
      </c>
      <c r="C16" s="192">
        <v>1973</v>
      </c>
      <c r="D16" s="192">
        <v>9584</v>
      </c>
      <c r="E16" s="191">
        <v>0</v>
      </c>
      <c r="F16" s="191">
        <v>0</v>
      </c>
      <c r="G16" s="192">
        <v>8379</v>
      </c>
      <c r="H16" s="192">
        <v>6030</v>
      </c>
      <c r="I16" s="192">
        <v>23362</v>
      </c>
    </row>
    <row r="17" spans="1:9" ht="14.25" customHeight="1">
      <c r="A17" s="191" t="s">
        <v>52</v>
      </c>
      <c r="B17" s="191">
        <v>75</v>
      </c>
      <c r="C17" s="192">
        <v>3398</v>
      </c>
      <c r="D17" s="191">
        <v>0</v>
      </c>
      <c r="E17" s="191">
        <v>0</v>
      </c>
      <c r="F17" s="191">
        <v>0</v>
      </c>
      <c r="G17" s="191">
        <v>0</v>
      </c>
      <c r="H17" s="192">
        <v>4143</v>
      </c>
      <c r="I17" s="192">
        <v>16473</v>
      </c>
    </row>
    <row r="18" spans="1:9" ht="14.25" customHeight="1">
      <c r="A18" s="191" t="s">
        <v>54</v>
      </c>
      <c r="B18" s="192">
        <v>5649</v>
      </c>
      <c r="C18" s="192">
        <v>10365</v>
      </c>
      <c r="D18" s="192">
        <v>2338</v>
      </c>
      <c r="E18" s="191">
        <v>0</v>
      </c>
      <c r="F18" s="191">
        <v>2</v>
      </c>
      <c r="G18" s="192">
        <v>5044</v>
      </c>
      <c r="H18" s="192">
        <v>5420</v>
      </c>
      <c r="I18" s="192">
        <v>26446</v>
      </c>
    </row>
    <row r="19" spans="1:9" ht="14.25" customHeight="1">
      <c r="A19" s="191" t="s">
        <v>56</v>
      </c>
      <c r="B19" s="191">
        <v>585</v>
      </c>
      <c r="C19" s="192">
        <v>4792</v>
      </c>
      <c r="D19" s="192">
        <v>6990</v>
      </c>
      <c r="E19" s="191">
        <v>0</v>
      </c>
      <c r="F19" s="191">
        <v>0</v>
      </c>
      <c r="G19" s="191">
        <v>0</v>
      </c>
      <c r="H19" s="192">
        <v>15229</v>
      </c>
      <c r="I19" s="192">
        <v>182100</v>
      </c>
    </row>
    <row r="20" spans="1:9" ht="14.25" customHeight="1">
      <c r="A20" s="191" t="s">
        <v>57</v>
      </c>
      <c r="B20" s="192">
        <v>1483</v>
      </c>
      <c r="C20" s="192">
        <v>11586</v>
      </c>
      <c r="D20" s="192">
        <v>13582</v>
      </c>
      <c r="E20" s="191">
        <v>0</v>
      </c>
      <c r="F20" s="191">
        <v>0</v>
      </c>
      <c r="G20" s="191">
        <v>0</v>
      </c>
      <c r="H20" s="192">
        <v>24825</v>
      </c>
      <c r="I20" s="192">
        <v>133528</v>
      </c>
    </row>
    <row r="21" spans="1:9" ht="14.25" customHeight="1">
      <c r="A21" s="191" t="s">
        <v>59</v>
      </c>
      <c r="B21" s="191">
        <v>382</v>
      </c>
      <c r="C21" s="192">
        <v>59115</v>
      </c>
      <c r="D21" s="191">
        <v>302</v>
      </c>
      <c r="E21" s="191">
        <v>288</v>
      </c>
      <c r="F21" s="191">
        <v>860</v>
      </c>
      <c r="G21" s="191">
        <v>0</v>
      </c>
      <c r="H21" s="192">
        <v>17600</v>
      </c>
      <c r="I21" s="192">
        <v>384424</v>
      </c>
    </row>
    <row r="22" spans="1:9" ht="14.25" customHeight="1">
      <c r="A22" s="191" t="s">
        <v>322</v>
      </c>
      <c r="B22" s="191">
        <v>287</v>
      </c>
      <c r="C22" s="192">
        <v>33826</v>
      </c>
      <c r="D22" s="191">
        <v>0</v>
      </c>
      <c r="E22" s="191">
        <v>0</v>
      </c>
      <c r="F22" s="191">
        <v>311</v>
      </c>
      <c r="G22" s="192">
        <v>22707</v>
      </c>
      <c r="H22" s="191">
        <v>1230</v>
      </c>
      <c r="I22" s="192">
        <v>61190</v>
      </c>
    </row>
    <row r="23" spans="1:9" ht="14.25" customHeight="1">
      <c r="A23" s="191" t="s">
        <v>222</v>
      </c>
      <c r="B23" s="191">
        <v>0</v>
      </c>
      <c r="C23" s="192">
        <v>16349</v>
      </c>
      <c r="D23" s="191">
        <v>739</v>
      </c>
      <c r="E23" s="191">
        <v>0</v>
      </c>
      <c r="F23" s="191">
        <v>25</v>
      </c>
      <c r="G23" s="191">
        <v>6031</v>
      </c>
      <c r="H23" s="192">
        <v>4600</v>
      </c>
      <c r="I23" s="192">
        <v>56687</v>
      </c>
    </row>
    <row r="24" spans="1:9" ht="14.25" customHeight="1">
      <c r="A24" s="191" t="s">
        <v>60</v>
      </c>
      <c r="B24" s="192">
        <v>2168</v>
      </c>
      <c r="C24" s="192">
        <v>15175</v>
      </c>
      <c r="D24" s="191">
        <v>0</v>
      </c>
      <c r="E24" s="191">
        <v>0</v>
      </c>
      <c r="F24" s="191">
        <v>0</v>
      </c>
      <c r="G24" s="191">
        <v>0</v>
      </c>
      <c r="H24" s="191">
        <v>752</v>
      </c>
      <c r="I24" s="192">
        <v>47062</v>
      </c>
    </row>
    <row r="25" spans="1:9" ht="14.25" customHeight="1">
      <c r="A25" s="191" t="s">
        <v>323</v>
      </c>
      <c r="B25" s="192">
        <v>5631</v>
      </c>
      <c r="C25" s="192">
        <v>34318</v>
      </c>
      <c r="D25" s="191">
        <v>0</v>
      </c>
      <c r="E25" s="191">
        <v>14</v>
      </c>
      <c r="F25" s="191">
        <v>618</v>
      </c>
      <c r="G25" s="192">
        <v>12159</v>
      </c>
      <c r="H25" s="192">
        <v>2521</v>
      </c>
      <c r="I25" s="192">
        <v>71977</v>
      </c>
    </row>
    <row r="26" spans="1:9" ht="14.25" customHeight="1">
      <c r="A26" s="191" t="s">
        <v>63</v>
      </c>
      <c r="B26" s="191">
        <v>0</v>
      </c>
      <c r="C26" s="192">
        <v>1276</v>
      </c>
      <c r="D26" s="191">
        <v>14</v>
      </c>
      <c r="E26" s="191">
        <v>0</v>
      </c>
      <c r="F26" s="191">
        <v>0</v>
      </c>
      <c r="G26" s="191">
        <v>0</v>
      </c>
      <c r="H26" s="191">
        <v>0</v>
      </c>
      <c r="I26" s="192">
        <v>2197</v>
      </c>
    </row>
    <row r="27" spans="1:9" ht="14.25" customHeight="1">
      <c r="A27" s="191" t="s">
        <v>65</v>
      </c>
      <c r="B27" s="191">
        <v>144</v>
      </c>
      <c r="C27" s="192">
        <v>16560</v>
      </c>
      <c r="D27" s="191">
        <v>368</v>
      </c>
      <c r="E27" s="191">
        <v>0</v>
      </c>
      <c r="F27" s="191">
        <v>2</v>
      </c>
      <c r="G27" s="192">
        <v>12049</v>
      </c>
      <c r="H27" s="192">
        <v>248</v>
      </c>
      <c r="I27" s="192">
        <v>49095</v>
      </c>
    </row>
    <row r="28" spans="1:9" ht="14.25" customHeight="1">
      <c r="A28" s="191" t="s">
        <v>70</v>
      </c>
      <c r="B28" s="192">
        <v>2261</v>
      </c>
      <c r="C28" s="192">
        <v>13621</v>
      </c>
      <c r="D28" s="192">
        <v>17577</v>
      </c>
      <c r="E28" s="191">
        <v>88</v>
      </c>
      <c r="F28" s="191">
        <v>4</v>
      </c>
      <c r="G28" s="191">
        <v>0</v>
      </c>
      <c r="H28" s="192">
        <v>11463</v>
      </c>
      <c r="I28" s="192">
        <v>33740</v>
      </c>
    </row>
    <row r="29" spans="1:9" ht="14.25" customHeight="1">
      <c r="A29" s="191" t="s">
        <v>74</v>
      </c>
      <c r="B29" s="191">
        <v>0</v>
      </c>
      <c r="C29" s="192">
        <v>1136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2">
        <v>8565</v>
      </c>
    </row>
    <row r="30" spans="1:9" ht="14.25" customHeight="1">
      <c r="A30" s="191" t="s">
        <v>75</v>
      </c>
      <c r="B30" s="191">
        <v>4</v>
      </c>
      <c r="C30" s="192">
        <v>8473</v>
      </c>
      <c r="D30" s="191">
        <v>0</v>
      </c>
      <c r="E30" s="191">
        <v>0</v>
      </c>
      <c r="F30" s="191">
        <v>3</v>
      </c>
      <c r="G30" s="191">
        <v>0</v>
      </c>
      <c r="H30" s="191">
        <v>275</v>
      </c>
      <c r="I30" s="192">
        <v>55415</v>
      </c>
    </row>
    <row r="31" spans="1:9" ht="14.25" customHeight="1">
      <c r="A31" s="191" t="s">
        <v>76</v>
      </c>
      <c r="B31" s="192">
        <v>1535</v>
      </c>
      <c r="C31" s="192">
        <v>3098</v>
      </c>
      <c r="D31" s="192">
        <v>23198</v>
      </c>
      <c r="E31" s="191">
        <v>0</v>
      </c>
      <c r="F31" s="191">
        <v>0</v>
      </c>
      <c r="G31" s="192">
        <v>7007</v>
      </c>
      <c r="H31" s="192">
        <v>10863</v>
      </c>
      <c r="I31" s="192">
        <v>70165</v>
      </c>
    </row>
    <row r="32" spans="1:9" ht="14.25" customHeight="1">
      <c r="A32" s="191" t="s">
        <v>79</v>
      </c>
      <c r="B32" s="192">
        <v>1957</v>
      </c>
      <c r="C32" s="192">
        <v>7340</v>
      </c>
      <c r="D32" s="192">
        <v>24591</v>
      </c>
      <c r="E32" s="191">
        <v>0</v>
      </c>
      <c r="F32" s="191">
        <v>16</v>
      </c>
      <c r="G32" s="192">
        <v>16844</v>
      </c>
      <c r="H32" s="192">
        <v>12093</v>
      </c>
      <c r="I32" s="192">
        <v>85655</v>
      </c>
    </row>
    <row r="33" spans="1:9" ht="14.25" customHeight="1">
      <c r="A33" s="191" t="s">
        <v>187</v>
      </c>
      <c r="B33" s="191">
        <v>2</v>
      </c>
      <c r="C33" s="192">
        <v>3466</v>
      </c>
      <c r="D33" s="191">
        <v>10</v>
      </c>
      <c r="E33" s="191">
        <v>0</v>
      </c>
      <c r="F33" s="191">
        <v>167</v>
      </c>
      <c r="G33" s="192">
        <v>8537</v>
      </c>
      <c r="H33" s="191">
        <v>31</v>
      </c>
      <c r="I33" s="192">
        <v>6041</v>
      </c>
    </row>
    <row r="34" spans="1:9" ht="14.25" customHeight="1">
      <c r="A34" s="191" t="s">
        <v>82</v>
      </c>
      <c r="B34" s="191">
        <v>0</v>
      </c>
      <c r="C34" s="192">
        <v>11239</v>
      </c>
      <c r="D34" s="191">
        <v>0</v>
      </c>
      <c r="E34" s="191">
        <v>0</v>
      </c>
      <c r="F34" s="191">
        <v>20</v>
      </c>
      <c r="G34" s="192">
        <v>5396</v>
      </c>
      <c r="H34" s="192">
        <v>1722</v>
      </c>
      <c r="I34" s="192">
        <v>29111</v>
      </c>
    </row>
    <row r="35" spans="1:9" ht="14.25" customHeight="1">
      <c r="A35" s="191" t="s">
        <v>226</v>
      </c>
      <c r="B35" s="191">
        <v>0</v>
      </c>
      <c r="C35" s="192">
        <v>1845</v>
      </c>
      <c r="D35" s="191">
        <v>0</v>
      </c>
      <c r="E35" s="191">
        <v>4</v>
      </c>
      <c r="F35" s="191">
        <v>0</v>
      </c>
      <c r="G35" s="191">
        <v>0</v>
      </c>
      <c r="H35" s="191">
        <v>0</v>
      </c>
      <c r="I35" s="192">
        <v>1630</v>
      </c>
    </row>
    <row r="36" spans="1:9" ht="14.25" customHeight="1">
      <c r="A36" s="191" t="s">
        <v>85</v>
      </c>
      <c r="B36" s="191">
        <v>0</v>
      </c>
      <c r="C36" s="192">
        <v>1931</v>
      </c>
      <c r="D36" s="191">
        <v>0</v>
      </c>
      <c r="E36" s="191">
        <v>0</v>
      </c>
      <c r="F36" s="191">
        <v>26</v>
      </c>
      <c r="G36" s="192">
        <v>4323</v>
      </c>
      <c r="H36" s="191">
        <v>124</v>
      </c>
      <c r="I36" s="192">
        <v>6806</v>
      </c>
    </row>
    <row r="37" spans="1:9" ht="14.25" customHeight="1">
      <c r="A37" s="191" t="s">
        <v>88</v>
      </c>
      <c r="B37" s="192">
        <v>8714</v>
      </c>
      <c r="C37" s="192">
        <v>6286</v>
      </c>
      <c r="D37" s="191">
        <v>25</v>
      </c>
      <c r="E37" s="191">
        <v>0</v>
      </c>
      <c r="F37" s="191">
        <v>0</v>
      </c>
      <c r="G37" s="192">
        <v>3074</v>
      </c>
      <c r="H37" s="192">
        <v>1680</v>
      </c>
      <c r="I37" s="192">
        <v>25281</v>
      </c>
    </row>
    <row r="38" spans="1:9" ht="14.25" customHeight="1">
      <c r="A38" s="191" t="s">
        <v>227</v>
      </c>
      <c r="B38" s="192">
        <v>1531</v>
      </c>
      <c r="C38" s="192">
        <v>7137</v>
      </c>
      <c r="D38" s="192">
        <v>12804</v>
      </c>
      <c r="E38" s="191">
        <v>0</v>
      </c>
      <c r="F38" s="191">
        <v>0</v>
      </c>
      <c r="G38" s="192">
        <v>2809</v>
      </c>
      <c r="H38" s="192">
        <v>9698</v>
      </c>
      <c r="I38" s="192">
        <v>216262</v>
      </c>
    </row>
    <row r="39" spans="1:9" ht="14.25" customHeight="1">
      <c r="A39" s="191" t="s">
        <v>91</v>
      </c>
      <c r="B39" s="191">
        <v>0</v>
      </c>
      <c r="C39" s="192">
        <v>4709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2">
        <v>13554</v>
      </c>
    </row>
    <row r="40" spans="1:9" ht="14.25" customHeight="1">
      <c r="A40" s="191" t="s">
        <v>92</v>
      </c>
      <c r="B40" s="192">
        <v>1020</v>
      </c>
      <c r="C40" s="192">
        <v>10629</v>
      </c>
      <c r="D40" s="192">
        <v>12875</v>
      </c>
      <c r="E40" s="191">
        <v>0</v>
      </c>
      <c r="F40" s="191">
        <v>1</v>
      </c>
      <c r="G40" s="192">
        <v>17359</v>
      </c>
      <c r="H40" s="192">
        <v>14327</v>
      </c>
      <c r="I40" s="192">
        <v>403604</v>
      </c>
    </row>
    <row r="41" spans="1:9" ht="14.25" customHeight="1">
      <c r="A41" s="191" t="s">
        <v>189</v>
      </c>
      <c r="B41" s="192">
        <v>1671</v>
      </c>
      <c r="C41" s="192">
        <v>8786</v>
      </c>
      <c r="D41" s="192">
        <v>19989</v>
      </c>
      <c r="E41" s="191">
        <v>0</v>
      </c>
      <c r="F41" s="191">
        <v>12</v>
      </c>
      <c r="G41" s="191">
        <v>20</v>
      </c>
      <c r="H41" s="192">
        <v>25026</v>
      </c>
      <c r="I41" s="192">
        <v>149133</v>
      </c>
    </row>
    <row r="42" spans="1:9" ht="14.25" customHeight="1">
      <c r="A42" s="191" t="s">
        <v>96</v>
      </c>
      <c r="B42" s="192">
        <v>3122</v>
      </c>
      <c r="C42" s="192">
        <v>5888</v>
      </c>
      <c r="D42" s="191">
        <v>75</v>
      </c>
      <c r="E42" s="191">
        <v>0</v>
      </c>
      <c r="F42" s="191">
        <v>3</v>
      </c>
      <c r="G42" s="191">
        <v>0</v>
      </c>
      <c r="H42" s="192">
        <v>3068</v>
      </c>
      <c r="I42" s="192">
        <v>17491</v>
      </c>
    </row>
    <row r="43" spans="1:9" ht="14.25" customHeight="1">
      <c r="A43" s="191" t="s">
        <v>98</v>
      </c>
      <c r="B43" s="191">
        <v>20</v>
      </c>
      <c r="C43" s="192">
        <v>12807</v>
      </c>
      <c r="D43" s="191">
        <v>0</v>
      </c>
      <c r="E43" s="191">
        <v>0</v>
      </c>
      <c r="F43" s="191">
        <v>0</v>
      </c>
      <c r="G43" s="192">
        <v>4672</v>
      </c>
      <c r="H43" s="192">
        <v>2042</v>
      </c>
      <c r="I43" s="192">
        <v>32063</v>
      </c>
    </row>
    <row r="44" spans="1:9" ht="14.25" customHeight="1">
      <c r="A44" s="191" t="s">
        <v>99</v>
      </c>
      <c r="B44" s="191">
        <v>12</v>
      </c>
      <c r="C44" s="192">
        <v>6625</v>
      </c>
      <c r="D44" s="191">
        <v>0</v>
      </c>
      <c r="E44" s="191">
        <v>0</v>
      </c>
      <c r="F44" s="191">
        <v>0</v>
      </c>
      <c r="G44" s="191">
        <v>0</v>
      </c>
      <c r="H44" s="192">
        <v>1432</v>
      </c>
      <c r="I44" s="192">
        <v>26441</v>
      </c>
    </row>
    <row r="45" spans="1:9" ht="14.25" customHeight="1">
      <c r="A45" s="191" t="s">
        <v>228</v>
      </c>
      <c r="B45" s="191">
        <v>1097</v>
      </c>
      <c r="C45" s="192">
        <v>9637</v>
      </c>
      <c r="D45" s="192">
        <v>4932</v>
      </c>
      <c r="E45" s="191">
        <v>0</v>
      </c>
      <c r="F45" s="191">
        <v>2</v>
      </c>
      <c r="G45" s="192">
        <v>13360</v>
      </c>
      <c r="H45" s="192">
        <v>12908</v>
      </c>
      <c r="I45" s="192">
        <v>142500</v>
      </c>
    </row>
    <row r="46" spans="1:9" ht="14.25" customHeight="1">
      <c r="A46" s="191" t="s">
        <v>102</v>
      </c>
      <c r="B46" s="191">
        <v>0</v>
      </c>
      <c r="C46" s="192">
        <v>2085</v>
      </c>
      <c r="D46" s="191">
        <v>2</v>
      </c>
      <c r="E46" s="191">
        <v>0</v>
      </c>
      <c r="F46" s="191">
        <v>25</v>
      </c>
      <c r="G46" s="191">
        <v>0</v>
      </c>
      <c r="H46" s="191">
        <v>83</v>
      </c>
      <c r="I46" s="192">
        <v>2083</v>
      </c>
    </row>
    <row r="47" spans="1:9" ht="14.25" customHeight="1">
      <c r="A47" s="191" t="s">
        <v>104</v>
      </c>
      <c r="B47" s="191">
        <v>0</v>
      </c>
      <c r="C47" s="192">
        <v>43414</v>
      </c>
      <c r="D47" s="191">
        <v>0</v>
      </c>
      <c r="E47" s="191">
        <v>61</v>
      </c>
      <c r="F47" s="191">
        <v>497</v>
      </c>
      <c r="G47" s="192">
        <v>50980</v>
      </c>
      <c r="H47" s="192">
        <v>6157</v>
      </c>
      <c r="I47" s="192">
        <v>266290</v>
      </c>
    </row>
    <row r="48" spans="1:9" ht="14.25" customHeight="1">
      <c r="A48" s="191" t="s">
        <v>105</v>
      </c>
      <c r="B48" s="192">
        <v>931</v>
      </c>
      <c r="C48" s="192">
        <v>7096</v>
      </c>
      <c r="D48" s="192">
        <v>4629</v>
      </c>
      <c r="E48" s="191">
        <v>0</v>
      </c>
      <c r="F48" s="191">
        <v>0</v>
      </c>
      <c r="G48" s="191">
        <v>0</v>
      </c>
      <c r="H48" s="192">
        <v>16407</v>
      </c>
      <c r="I48" s="192">
        <v>56047</v>
      </c>
    </row>
    <row r="49" spans="1:9" ht="14.25" customHeight="1">
      <c r="A49" s="191" t="s">
        <v>106</v>
      </c>
      <c r="B49" s="191">
        <v>277</v>
      </c>
      <c r="C49" s="192">
        <v>4810</v>
      </c>
      <c r="D49" s="191">
        <v>0</v>
      </c>
      <c r="E49" s="191">
        <v>0</v>
      </c>
      <c r="F49" s="191">
        <v>184</v>
      </c>
      <c r="G49" s="192">
        <v>1684</v>
      </c>
      <c r="H49" s="192">
        <v>1057</v>
      </c>
      <c r="I49" s="192">
        <v>4123</v>
      </c>
    </row>
    <row r="50" spans="1:9" ht="14.25" customHeight="1">
      <c r="A50" s="191" t="s">
        <v>108</v>
      </c>
      <c r="B50" s="191">
        <v>588</v>
      </c>
      <c r="C50" s="192">
        <v>2797</v>
      </c>
      <c r="D50" s="191">
        <v>0</v>
      </c>
      <c r="E50" s="191">
        <v>0</v>
      </c>
      <c r="F50" s="191">
        <v>84</v>
      </c>
      <c r="G50" s="192">
        <v>5247</v>
      </c>
      <c r="H50" s="191">
        <v>257</v>
      </c>
      <c r="I50" s="192">
        <v>3069</v>
      </c>
    </row>
    <row r="51" spans="1:9" ht="14.25" customHeight="1">
      <c r="A51" s="26" t="s">
        <v>109</v>
      </c>
      <c r="B51" s="46">
        <v>1859</v>
      </c>
      <c r="C51" s="46">
        <v>9379</v>
      </c>
      <c r="D51" s="46">
        <v>13746</v>
      </c>
      <c r="E51" s="26">
        <v>0</v>
      </c>
      <c r="F51" s="26">
        <v>17</v>
      </c>
      <c r="G51" s="26">
        <v>0</v>
      </c>
      <c r="H51" s="20">
        <v>23879</v>
      </c>
      <c r="I51" s="20">
        <v>65765</v>
      </c>
    </row>
    <row r="52" spans="1:9" ht="14.25" customHeight="1">
      <c r="A52" s="26" t="s">
        <v>229</v>
      </c>
      <c r="B52" s="175">
        <v>11</v>
      </c>
      <c r="C52" s="46">
        <v>13895</v>
      </c>
      <c r="D52" s="175">
        <v>0</v>
      </c>
      <c r="E52" s="26">
        <v>0</v>
      </c>
      <c r="F52" s="26">
        <v>371</v>
      </c>
      <c r="G52" s="26">
        <v>0</v>
      </c>
      <c r="H52" s="26">
        <v>0</v>
      </c>
      <c r="I52" s="20">
        <v>43295</v>
      </c>
    </row>
    <row r="53" spans="1:9" ht="14.25" customHeight="1">
      <c r="A53" s="26" t="s">
        <v>112</v>
      </c>
      <c r="B53" s="175">
        <v>74</v>
      </c>
      <c r="C53" s="46">
        <v>8313</v>
      </c>
      <c r="D53" s="175">
        <v>79</v>
      </c>
      <c r="E53" s="26">
        <v>0</v>
      </c>
      <c r="F53" s="26">
        <v>0</v>
      </c>
      <c r="G53" s="26">
        <v>0</v>
      </c>
      <c r="H53" s="20">
        <v>5524</v>
      </c>
      <c r="I53" s="20">
        <v>63011</v>
      </c>
    </row>
    <row r="54" spans="1:9" ht="14.25" customHeight="1">
      <c r="A54" s="26" t="s">
        <v>113</v>
      </c>
      <c r="B54" s="46">
        <v>1037</v>
      </c>
      <c r="C54" s="46">
        <v>73435</v>
      </c>
      <c r="D54" s="175">
        <v>0</v>
      </c>
      <c r="E54" s="26">
        <v>105</v>
      </c>
      <c r="F54" s="20">
        <v>1078</v>
      </c>
      <c r="G54" s="26">
        <v>0</v>
      </c>
      <c r="H54" s="20">
        <v>2292</v>
      </c>
      <c r="I54" s="20">
        <v>77142</v>
      </c>
    </row>
    <row r="55" spans="1:9" ht="14.25" customHeight="1">
      <c r="A55" s="26" t="s">
        <v>114</v>
      </c>
      <c r="B55" s="175">
        <v>1</v>
      </c>
      <c r="C55" s="46">
        <v>6940</v>
      </c>
      <c r="D55" s="175">
        <v>0</v>
      </c>
      <c r="E55" s="26">
        <v>0</v>
      </c>
      <c r="F55" s="26">
        <v>1</v>
      </c>
      <c r="G55" s="20">
        <v>5257</v>
      </c>
      <c r="H55" s="20">
        <v>1590</v>
      </c>
      <c r="I55" s="20">
        <v>17483</v>
      </c>
    </row>
    <row r="56" spans="1:9" ht="14.25" customHeight="1">
      <c r="A56" s="26" t="s">
        <v>116</v>
      </c>
      <c r="B56" s="46">
        <v>6698</v>
      </c>
      <c r="C56" s="46">
        <v>3011</v>
      </c>
      <c r="D56" s="175">
        <v>0</v>
      </c>
      <c r="E56" s="26">
        <v>0</v>
      </c>
      <c r="F56" s="26">
        <v>14</v>
      </c>
      <c r="G56" s="26">
        <v>0</v>
      </c>
      <c r="H56" s="20">
        <v>3520</v>
      </c>
      <c r="I56" s="20">
        <v>42963</v>
      </c>
    </row>
    <row r="57" spans="1:9" ht="14.25" customHeight="1">
      <c r="A57" s="26" t="s">
        <v>190</v>
      </c>
      <c r="B57" s="175">
        <v>0</v>
      </c>
      <c r="C57" s="46">
        <v>1754</v>
      </c>
      <c r="D57" s="175">
        <v>1</v>
      </c>
      <c r="E57" s="26">
        <v>0</v>
      </c>
      <c r="F57" s="26">
        <v>5</v>
      </c>
      <c r="G57" s="26">
        <v>16</v>
      </c>
      <c r="H57" s="26">
        <v>20</v>
      </c>
      <c r="I57" s="20">
        <v>17111</v>
      </c>
    </row>
    <row r="58" spans="1:9" ht="14.25" customHeight="1">
      <c r="A58" s="26" t="s">
        <v>119</v>
      </c>
      <c r="B58" s="175">
        <v>538</v>
      </c>
      <c r="C58" s="46">
        <v>2404</v>
      </c>
      <c r="D58" s="175">
        <v>0</v>
      </c>
      <c r="E58" s="26">
        <v>0</v>
      </c>
      <c r="F58" s="26">
        <v>0</v>
      </c>
      <c r="G58" s="26">
        <v>0</v>
      </c>
      <c r="H58" s="26">
        <v>683</v>
      </c>
      <c r="I58" s="20">
        <v>6929</v>
      </c>
    </row>
    <row r="59" spans="1:9" ht="14.25" customHeight="1">
      <c r="A59" s="26" t="s">
        <v>332</v>
      </c>
      <c r="B59" s="175">
        <v>22</v>
      </c>
      <c r="C59" s="46">
        <v>4845</v>
      </c>
      <c r="D59" s="175">
        <v>0</v>
      </c>
      <c r="E59" s="26">
        <v>8</v>
      </c>
      <c r="F59" s="26">
        <v>63</v>
      </c>
      <c r="G59" s="20">
        <v>2449</v>
      </c>
      <c r="H59" s="26">
        <v>293</v>
      </c>
      <c r="I59" s="20">
        <v>2151</v>
      </c>
    </row>
    <row r="60" spans="1:9" ht="14.25" customHeight="1">
      <c r="A60" s="26" t="s">
        <v>124</v>
      </c>
      <c r="B60" s="175">
        <v>0</v>
      </c>
      <c r="C60" s="46">
        <v>38858</v>
      </c>
      <c r="D60" s="46">
        <v>1383</v>
      </c>
      <c r="E60" s="26">
        <v>0</v>
      </c>
      <c r="F60" s="26">
        <v>0</v>
      </c>
      <c r="G60" s="20">
        <v>10693</v>
      </c>
      <c r="H60" s="20">
        <v>0</v>
      </c>
      <c r="I60" s="20">
        <v>350393</v>
      </c>
    </row>
    <row r="61" spans="1:9" ht="14.25" customHeight="1">
      <c r="A61" s="26" t="s">
        <v>125</v>
      </c>
      <c r="B61" s="46">
        <v>1016</v>
      </c>
      <c r="C61" s="46">
        <v>4246</v>
      </c>
      <c r="D61" s="46">
        <v>1410</v>
      </c>
      <c r="E61" s="26">
        <v>0</v>
      </c>
      <c r="F61" s="26">
        <v>0</v>
      </c>
      <c r="G61" s="26">
        <v>0</v>
      </c>
      <c r="H61" s="20">
        <v>6411</v>
      </c>
      <c r="I61" s="20">
        <v>79010</v>
      </c>
    </row>
    <row r="62" spans="1:9" ht="14.25" customHeight="1">
      <c r="A62" s="26" t="s">
        <v>230</v>
      </c>
      <c r="B62" s="175">
        <v>0</v>
      </c>
      <c r="C62" s="46">
        <v>2788</v>
      </c>
      <c r="D62" s="175">
        <v>0</v>
      </c>
      <c r="E62" s="26">
        <v>0</v>
      </c>
      <c r="F62" s="26">
        <v>39</v>
      </c>
      <c r="G62" s="20">
        <v>4660</v>
      </c>
      <c r="H62" s="26">
        <v>27</v>
      </c>
      <c r="I62" s="20">
        <v>9730</v>
      </c>
    </row>
    <row r="63" spans="1:9" ht="14.25" customHeight="1">
      <c r="A63" s="26" t="s">
        <v>126</v>
      </c>
      <c r="B63" s="175">
        <v>605</v>
      </c>
      <c r="C63" s="46">
        <v>19469</v>
      </c>
      <c r="D63" s="46">
        <v>1268</v>
      </c>
      <c r="E63" s="26">
        <v>0</v>
      </c>
      <c r="F63" s="26">
        <v>105</v>
      </c>
      <c r="G63" s="20">
        <v>28356</v>
      </c>
      <c r="H63" s="20">
        <v>22626</v>
      </c>
      <c r="I63" s="20">
        <v>350014</v>
      </c>
    </row>
    <row r="64" spans="1:9" ht="14.25" customHeight="1">
      <c r="A64" s="26" t="s">
        <v>191</v>
      </c>
      <c r="B64" s="175">
        <v>0</v>
      </c>
      <c r="C64" s="175">
        <v>164</v>
      </c>
      <c r="D64" s="175">
        <v>0</v>
      </c>
      <c r="E64" s="26">
        <v>0</v>
      </c>
      <c r="F64" s="26">
        <v>16</v>
      </c>
      <c r="G64" s="26">
        <v>0</v>
      </c>
      <c r="H64" s="26">
        <v>17</v>
      </c>
      <c r="I64" s="20">
        <v>1671</v>
      </c>
    </row>
    <row r="65" spans="1:9" ht="14.25" customHeight="1">
      <c r="A65" s="26" t="s">
        <v>129</v>
      </c>
      <c r="B65" s="175">
        <v>869</v>
      </c>
      <c r="C65" s="46">
        <v>4166</v>
      </c>
      <c r="D65" s="175">
        <v>0</v>
      </c>
      <c r="E65" s="26">
        <v>0</v>
      </c>
      <c r="F65" s="26">
        <v>0</v>
      </c>
      <c r="G65" s="26">
        <v>0</v>
      </c>
      <c r="H65" s="26">
        <v>1243</v>
      </c>
      <c r="I65" s="20">
        <v>5625</v>
      </c>
    </row>
    <row r="66" spans="1:9" ht="14.25" customHeight="1">
      <c r="A66" s="26" t="s">
        <v>130</v>
      </c>
      <c r="B66" s="46">
        <v>6428</v>
      </c>
      <c r="C66" s="46">
        <v>8171</v>
      </c>
      <c r="D66" s="46">
        <v>33099</v>
      </c>
      <c r="E66" s="26">
        <v>10</v>
      </c>
      <c r="F66" s="26">
        <v>20</v>
      </c>
      <c r="G66" s="20">
        <v>8849</v>
      </c>
      <c r="H66" s="20">
        <v>33005</v>
      </c>
      <c r="I66" s="20">
        <v>140265</v>
      </c>
    </row>
    <row r="67" spans="1:9" ht="14.25" customHeight="1">
      <c r="A67" s="26" t="s">
        <v>131</v>
      </c>
      <c r="B67" s="175">
        <v>0</v>
      </c>
      <c r="C67" s="46">
        <v>12997</v>
      </c>
      <c r="D67" s="46">
        <v>1300</v>
      </c>
      <c r="E67" s="26">
        <v>0</v>
      </c>
      <c r="F67" s="26">
        <v>0</v>
      </c>
      <c r="G67" s="26">
        <v>0</v>
      </c>
      <c r="H67" s="20">
        <v>10370</v>
      </c>
      <c r="I67" s="20">
        <v>82959</v>
      </c>
    </row>
    <row r="68" spans="1:9" ht="14.25" customHeight="1">
      <c r="A68" s="26" t="s">
        <v>132</v>
      </c>
      <c r="B68" s="46">
        <v>890</v>
      </c>
      <c r="C68" s="46">
        <v>43352</v>
      </c>
      <c r="D68" s="46">
        <v>1075</v>
      </c>
      <c r="E68" s="26">
        <v>25</v>
      </c>
      <c r="F68" s="26">
        <v>0</v>
      </c>
      <c r="G68" s="20">
        <v>5388</v>
      </c>
      <c r="H68" s="20">
        <v>13759</v>
      </c>
      <c r="I68" s="20">
        <v>92287</v>
      </c>
    </row>
    <row r="69" spans="1:9" ht="14.25" customHeight="1">
      <c r="A69" s="26" t="s">
        <v>134</v>
      </c>
      <c r="B69" s="175">
        <v>73</v>
      </c>
      <c r="C69" s="46">
        <v>6063</v>
      </c>
      <c r="D69" s="46">
        <v>1096</v>
      </c>
      <c r="E69" s="26">
        <v>0</v>
      </c>
      <c r="F69" s="26">
        <v>0</v>
      </c>
      <c r="G69" s="20">
        <v>6992</v>
      </c>
      <c r="H69" s="20">
        <v>3337</v>
      </c>
      <c r="I69" s="20">
        <v>32845</v>
      </c>
    </row>
    <row r="70" spans="1:9" ht="14.25" customHeight="1">
      <c r="A70" s="26" t="s">
        <v>135</v>
      </c>
      <c r="B70" s="46">
        <v>1597</v>
      </c>
      <c r="C70" s="46">
        <v>5962</v>
      </c>
      <c r="D70" s="46">
        <v>19986</v>
      </c>
      <c r="E70" s="26">
        <v>0</v>
      </c>
      <c r="F70" s="26">
        <v>0</v>
      </c>
      <c r="G70" s="20">
        <v>10902</v>
      </c>
      <c r="H70" s="20">
        <v>13325</v>
      </c>
      <c r="I70" s="20">
        <v>151711</v>
      </c>
    </row>
    <row r="71" spans="1:9" ht="14.25" customHeight="1">
      <c r="A71" s="26" t="s">
        <v>232</v>
      </c>
      <c r="B71" s="175">
        <v>0</v>
      </c>
      <c r="C71" s="46">
        <v>58678</v>
      </c>
      <c r="D71" s="46">
        <v>2354</v>
      </c>
      <c r="E71" s="26">
        <v>0</v>
      </c>
      <c r="F71" s="26">
        <v>0</v>
      </c>
      <c r="G71" s="20">
        <v>0</v>
      </c>
      <c r="H71" s="20">
        <v>20513</v>
      </c>
      <c r="I71" s="20">
        <v>242082</v>
      </c>
    </row>
    <row r="72" spans="1:9" ht="14.25" customHeight="1">
      <c r="A72" s="26" t="s">
        <v>233</v>
      </c>
      <c r="B72" s="175">
        <v>0</v>
      </c>
      <c r="C72" s="46">
        <v>6171</v>
      </c>
      <c r="D72" s="175">
        <v>0</v>
      </c>
      <c r="E72" s="26">
        <v>0</v>
      </c>
      <c r="F72" s="26">
        <v>183</v>
      </c>
      <c r="G72" s="20">
        <v>8057</v>
      </c>
      <c r="H72" s="26">
        <v>951</v>
      </c>
      <c r="I72" s="20">
        <v>16062</v>
      </c>
    </row>
    <row r="73" spans="1:9" ht="14.25" customHeight="1">
      <c r="A73" s="26" t="s">
        <v>325</v>
      </c>
      <c r="B73" s="46">
        <v>1438</v>
      </c>
      <c r="C73" s="46">
        <v>21337</v>
      </c>
      <c r="D73" s="175">
        <v>125</v>
      </c>
      <c r="E73" s="26">
        <v>0</v>
      </c>
      <c r="F73" s="26">
        <v>134</v>
      </c>
      <c r="G73" s="20">
        <v>1303</v>
      </c>
      <c r="H73" s="26">
        <v>0</v>
      </c>
      <c r="I73" s="20">
        <v>108756</v>
      </c>
    </row>
    <row r="74" spans="1:9" ht="14.25" customHeight="1">
      <c r="A74" s="26" t="s">
        <v>137</v>
      </c>
      <c r="B74" s="46">
        <v>1354</v>
      </c>
      <c r="C74" s="46">
        <v>8719</v>
      </c>
      <c r="D74" s="46">
        <v>27656</v>
      </c>
      <c r="E74" s="26">
        <v>0</v>
      </c>
      <c r="F74" s="26">
        <v>1</v>
      </c>
      <c r="G74" s="20">
        <v>6288</v>
      </c>
      <c r="H74" s="20">
        <v>28339</v>
      </c>
      <c r="I74" s="20">
        <v>149223</v>
      </c>
    </row>
    <row r="75" spans="1:9" ht="14.25" customHeight="1">
      <c r="A75" s="26" t="s">
        <v>138</v>
      </c>
      <c r="B75" s="175">
        <v>0</v>
      </c>
      <c r="C75" s="46">
        <v>12991</v>
      </c>
      <c r="D75" s="175">
        <v>1960</v>
      </c>
      <c r="E75" s="26">
        <v>0</v>
      </c>
      <c r="F75" s="26">
        <v>0</v>
      </c>
      <c r="G75" s="26">
        <v>0</v>
      </c>
      <c r="H75" s="20">
        <v>6895</v>
      </c>
      <c r="I75" s="20">
        <v>73390</v>
      </c>
    </row>
    <row r="76" spans="1:9" ht="14.25" customHeight="1">
      <c r="A76" s="26" t="s">
        <v>139</v>
      </c>
      <c r="B76" s="175">
        <v>0</v>
      </c>
      <c r="C76" s="46">
        <v>26990</v>
      </c>
      <c r="D76" s="175">
        <v>0</v>
      </c>
      <c r="E76" s="26">
        <v>0</v>
      </c>
      <c r="F76" s="26">
        <v>0</v>
      </c>
      <c r="G76" s="26">
        <v>0</v>
      </c>
      <c r="H76" s="20">
        <v>5682</v>
      </c>
      <c r="I76" s="20">
        <v>108298</v>
      </c>
    </row>
    <row r="77" spans="1:9" ht="14.25" customHeight="1">
      <c r="A77" s="26" t="s">
        <v>140</v>
      </c>
      <c r="B77" s="175">
        <v>0</v>
      </c>
      <c r="C77" s="46">
        <v>2444</v>
      </c>
      <c r="D77" s="175">
        <v>0</v>
      </c>
      <c r="E77" s="26">
        <v>21</v>
      </c>
      <c r="F77" s="26">
        <v>0</v>
      </c>
      <c r="G77" s="20">
        <v>8095</v>
      </c>
      <c r="H77" s="20">
        <v>2982</v>
      </c>
      <c r="I77" s="20">
        <v>15644</v>
      </c>
    </row>
    <row r="78" spans="1:9" ht="14.25" customHeight="1">
      <c r="A78" s="26" t="s">
        <v>142</v>
      </c>
      <c r="B78" s="175">
        <v>22</v>
      </c>
      <c r="C78" s="46">
        <v>2389</v>
      </c>
      <c r="D78" s="175">
        <v>39</v>
      </c>
      <c r="E78" s="26">
        <v>0</v>
      </c>
      <c r="F78" s="26">
        <v>8</v>
      </c>
      <c r="G78" s="26">
        <v>1134</v>
      </c>
      <c r="H78" s="26">
        <v>768</v>
      </c>
      <c r="I78" s="20">
        <v>15902</v>
      </c>
    </row>
    <row r="79" spans="1:9" ht="14.25" customHeight="1">
      <c r="A79" s="26" t="s">
        <v>144</v>
      </c>
      <c r="B79" s="46">
        <v>428</v>
      </c>
      <c r="C79" s="46">
        <v>2559</v>
      </c>
      <c r="D79" s="46">
        <v>4458</v>
      </c>
      <c r="E79" s="26">
        <v>0</v>
      </c>
      <c r="F79" s="26">
        <v>3</v>
      </c>
      <c r="G79" s="26">
        <v>0</v>
      </c>
      <c r="H79" s="20">
        <v>4425</v>
      </c>
      <c r="I79" s="20">
        <v>11842</v>
      </c>
    </row>
    <row r="80" spans="1:9" ht="14.25" customHeight="1">
      <c r="A80" s="26" t="s">
        <v>145</v>
      </c>
      <c r="B80" s="175">
        <v>636</v>
      </c>
      <c r="C80" s="46">
        <v>30771</v>
      </c>
      <c r="D80" s="46">
        <v>5457</v>
      </c>
      <c r="E80" s="26">
        <v>3</v>
      </c>
      <c r="F80" s="26">
        <v>0</v>
      </c>
      <c r="G80" s="20">
        <v>18750</v>
      </c>
      <c r="H80" s="20">
        <v>13562</v>
      </c>
      <c r="I80" s="20">
        <v>250039</v>
      </c>
    </row>
    <row r="81" spans="1:9" ht="14.25" customHeight="1">
      <c r="A81" s="26" t="s">
        <v>326</v>
      </c>
      <c r="B81" s="46">
        <v>9170</v>
      </c>
      <c r="C81" s="46">
        <v>4545</v>
      </c>
      <c r="D81" s="46">
        <v>28669</v>
      </c>
      <c r="E81" s="26">
        <v>0</v>
      </c>
      <c r="F81" s="26">
        <v>43</v>
      </c>
      <c r="G81" s="20">
        <v>7094</v>
      </c>
      <c r="H81" s="20">
        <v>23594</v>
      </c>
      <c r="I81" s="20">
        <v>386111</v>
      </c>
    </row>
    <row r="82" spans="1:9" ht="14.25" customHeight="1">
      <c r="A82" s="26" t="s">
        <v>150</v>
      </c>
      <c r="B82" s="175">
        <v>0</v>
      </c>
      <c r="C82" s="46">
        <v>1689</v>
      </c>
      <c r="D82" s="175">
        <v>0</v>
      </c>
      <c r="E82" s="26">
        <v>0</v>
      </c>
      <c r="F82" s="26">
        <v>0</v>
      </c>
      <c r="G82" s="20">
        <v>2209</v>
      </c>
      <c r="H82" s="26">
        <v>44</v>
      </c>
      <c r="I82" s="20">
        <v>3320</v>
      </c>
    </row>
    <row r="83" spans="1:9" ht="14.25" customHeight="1">
      <c r="A83" s="26" t="s">
        <v>236</v>
      </c>
      <c r="B83" s="175">
        <v>313</v>
      </c>
      <c r="C83" s="46">
        <v>2636</v>
      </c>
      <c r="D83" s="175">
        <v>0</v>
      </c>
      <c r="E83" s="26">
        <v>0</v>
      </c>
      <c r="F83" s="26">
        <v>0</v>
      </c>
      <c r="G83" s="26">
        <v>0</v>
      </c>
      <c r="H83" s="26">
        <v>0</v>
      </c>
      <c r="I83" s="20">
        <v>5849</v>
      </c>
    </row>
    <row r="84" spans="1:9" ht="14.25" customHeight="1">
      <c r="A84" s="26" t="s">
        <v>153</v>
      </c>
      <c r="B84" s="175">
        <v>0</v>
      </c>
      <c r="C84" s="46">
        <v>2066</v>
      </c>
      <c r="D84" s="175">
        <v>0</v>
      </c>
      <c r="E84" s="26">
        <v>0</v>
      </c>
      <c r="F84" s="26">
        <v>15</v>
      </c>
      <c r="G84" s="20">
        <v>459</v>
      </c>
      <c r="H84" s="26">
        <v>89</v>
      </c>
      <c r="I84" s="20">
        <v>5978</v>
      </c>
    </row>
    <row r="85" spans="1:9" ht="14.25" customHeight="1">
      <c r="A85" s="26" t="s">
        <v>160</v>
      </c>
      <c r="B85" s="46">
        <v>6006</v>
      </c>
      <c r="C85" s="46">
        <v>5766</v>
      </c>
      <c r="D85" s="46">
        <v>7505</v>
      </c>
      <c r="E85" s="26">
        <v>0</v>
      </c>
      <c r="F85" s="26">
        <v>0</v>
      </c>
      <c r="G85" s="20">
        <v>7635</v>
      </c>
      <c r="H85" s="20">
        <v>9664</v>
      </c>
      <c r="I85" s="20">
        <v>55090</v>
      </c>
    </row>
    <row r="86" spans="1:9" ht="14.25" customHeight="1">
      <c r="A86" s="26" t="s">
        <v>162</v>
      </c>
      <c r="B86" s="175">
        <v>0</v>
      </c>
      <c r="C86" s="46">
        <v>1139</v>
      </c>
      <c r="D86" s="175">
        <v>3</v>
      </c>
      <c r="E86" s="26">
        <v>0</v>
      </c>
      <c r="F86" s="26">
        <v>0</v>
      </c>
      <c r="G86" s="26">
        <v>0</v>
      </c>
      <c r="H86" s="26">
        <v>0</v>
      </c>
      <c r="I86" s="20">
        <v>4497</v>
      </c>
    </row>
    <row r="87" spans="1:9" ht="14.25" customHeight="1">
      <c r="A87" s="26" t="s">
        <v>237</v>
      </c>
      <c r="B87" s="175">
        <v>0</v>
      </c>
      <c r="C87" s="46">
        <v>18807</v>
      </c>
      <c r="D87" s="46">
        <v>3136</v>
      </c>
      <c r="E87" s="26">
        <v>0</v>
      </c>
      <c r="F87" s="26">
        <v>20</v>
      </c>
      <c r="G87" s="26">
        <v>0</v>
      </c>
      <c r="H87" s="26">
        <v>417</v>
      </c>
      <c r="I87" s="20">
        <v>27426</v>
      </c>
    </row>
    <row r="88" spans="1:9" ht="14.25" customHeight="1">
      <c r="A88" s="26" t="s">
        <v>163</v>
      </c>
      <c r="B88" s="46">
        <v>3438</v>
      </c>
      <c r="C88" s="46">
        <v>3492</v>
      </c>
      <c r="D88" s="46">
        <v>68134</v>
      </c>
      <c r="E88" s="26">
        <v>0</v>
      </c>
      <c r="F88" s="26">
        <v>0</v>
      </c>
      <c r="G88" s="20">
        <v>7939</v>
      </c>
      <c r="H88" s="20">
        <v>22057</v>
      </c>
      <c r="I88" s="20">
        <v>131129</v>
      </c>
    </row>
    <row r="89" spans="1:9" ht="14.25" customHeight="1">
      <c r="A89" s="26" t="s">
        <v>164</v>
      </c>
      <c r="B89" s="175">
        <v>12</v>
      </c>
      <c r="C89" s="46">
        <v>5888</v>
      </c>
      <c r="D89" s="175">
        <v>0</v>
      </c>
      <c r="E89" s="26">
        <v>0</v>
      </c>
      <c r="F89" s="26">
        <v>4</v>
      </c>
      <c r="G89" s="20">
        <v>3162</v>
      </c>
      <c r="H89" s="26">
        <v>0</v>
      </c>
      <c r="I89" s="20">
        <v>46118</v>
      </c>
    </row>
    <row r="90" spans="1:9" ht="14.25" customHeight="1">
      <c r="A90" s="26" t="s">
        <v>192</v>
      </c>
      <c r="B90" s="175">
        <v>9</v>
      </c>
      <c r="C90" s="46">
        <v>1821</v>
      </c>
      <c r="D90" s="175">
        <v>0</v>
      </c>
      <c r="E90" s="26">
        <v>0</v>
      </c>
      <c r="F90" s="26">
        <v>0</v>
      </c>
      <c r="G90" s="20">
        <v>1150</v>
      </c>
      <c r="H90" s="20">
        <v>913</v>
      </c>
      <c r="I90" s="20">
        <v>21886</v>
      </c>
    </row>
    <row r="91" spans="1:9" ht="14.25" customHeight="1">
      <c r="A91" s="26" t="s">
        <v>166</v>
      </c>
      <c r="B91" s="46">
        <v>998</v>
      </c>
      <c r="C91" s="46">
        <v>34165</v>
      </c>
      <c r="D91" s="46">
        <v>3352</v>
      </c>
      <c r="E91" s="26">
        <v>0</v>
      </c>
      <c r="F91" s="26">
        <v>0</v>
      </c>
      <c r="G91" s="20">
        <v>21170</v>
      </c>
      <c r="H91" s="20">
        <v>24705</v>
      </c>
      <c r="I91" s="20">
        <v>354442</v>
      </c>
    </row>
    <row r="92" spans="1:9" ht="14.25" customHeight="1">
      <c r="A92" s="26" t="s">
        <v>167</v>
      </c>
      <c r="B92" s="175">
        <v>24</v>
      </c>
      <c r="C92" s="46">
        <v>1866</v>
      </c>
      <c r="D92" s="46">
        <v>561</v>
      </c>
      <c r="E92" s="26">
        <v>0</v>
      </c>
      <c r="F92" s="26">
        <v>0</v>
      </c>
      <c r="G92" s="20">
        <v>6820</v>
      </c>
      <c r="H92" s="26">
        <v>0</v>
      </c>
      <c r="I92" s="20">
        <v>117056</v>
      </c>
    </row>
    <row r="93" spans="1:9" ht="14.25" customHeight="1">
      <c r="A93" s="26" t="s">
        <v>193</v>
      </c>
      <c r="B93" s="175">
        <v>26</v>
      </c>
      <c r="C93" s="46">
        <v>3231</v>
      </c>
      <c r="D93" s="175">
        <v>0</v>
      </c>
      <c r="E93" s="26">
        <v>0</v>
      </c>
      <c r="F93" s="26">
        <v>0</v>
      </c>
      <c r="G93" s="26">
        <v>0</v>
      </c>
      <c r="H93" s="26">
        <v>893</v>
      </c>
      <c r="I93" s="20">
        <v>20097</v>
      </c>
    </row>
    <row r="94" spans="1:9" ht="14.25" customHeight="1">
      <c r="A94" s="26"/>
      <c r="B94" s="175"/>
      <c r="C94" s="46"/>
      <c r="D94" s="175"/>
      <c r="E94" s="26"/>
      <c r="F94" s="26"/>
      <c r="G94" s="26"/>
      <c r="H94" s="26"/>
      <c r="I94" s="20"/>
    </row>
    <row r="96" spans="1:9" ht="14.25" customHeight="1">
      <c r="A96" s="52" t="s">
        <v>11</v>
      </c>
      <c r="B96" s="28">
        <f>MEDIAN(B4:B93)</f>
        <v>74.5</v>
      </c>
      <c r="C96" s="28">
        <f t="shared" ref="C96:I96" si="0">MEDIAN(C4:C93)</f>
        <v>6228.5</v>
      </c>
      <c r="D96" s="28">
        <f t="shared" si="0"/>
        <v>12.5</v>
      </c>
      <c r="E96" s="28">
        <f t="shared" si="0"/>
        <v>0</v>
      </c>
      <c r="F96" s="28">
        <f t="shared" si="0"/>
        <v>0.5</v>
      </c>
      <c r="G96" s="28">
        <f t="shared" si="0"/>
        <v>1226.5</v>
      </c>
      <c r="H96" s="28">
        <f t="shared" si="0"/>
        <v>2406.5</v>
      </c>
      <c r="I96" s="28">
        <f t="shared" si="0"/>
        <v>44706.5</v>
      </c>
    </row>
    <row r="97" spans="1:9" ht="14.25" customHeight="1">
      <c r="A97" s="52" t="s">
        <v>10</v>
      </c>
      <c r="B97" s="28">
        <f>AVERAGE(B4:B93)</f>
        <v>1015.4777777777778</v>
      </c>
      <c r="C97" s="28">
        <f t="shared" ref="C97:I97" si="1">AVERAGE(C4:C93)</f>
        <v>11295.2</v>
      </c>
      <c r="D97" s="28">
        <f t="shared" si="1"/>
        <v>4702.2666666666664</v>
      </c>
      <c r="E97" s="28">
        <f t="shared" si="1"/>
        <v>6.9666666666666668</v>
      </c>
      <c r="F97" s="28">
        <f t="shared" si="1"/>
        <v>57.211111111111109</v>
      </c>
      <c r="G97" s="28">
        <f t="shared" si="1"/>
        <v>4913.7555555555555</v>
      </c>
      <c r="H97" s="28">
        <f t="shared" si="1"/>
        <v>6548</v>
      </c>
      <c r="I97" s="28">
        <f t="shared" si="1"/>
        <v>78581.455555555556</v>
      </c>
    </row>
    <row r="98" spans="1:9" ht="14.25" customHeight="1">
      <c r="A98" s="52" t="s">
        <v>239</v>
      </c>
      <c r="B98" s="28">
        <f>SUM(B4:B93)</f>
        <v>91393</v>
      </c>
      <c r="C98" s="28">
        <f t="shared" ref="C98:I98" si="2">SUM(C4:C93)</f>
        <v>1016568</v>
      </c>
      <c r="D98" s="28">
        <f t="shared" si="2"/>
        <v>423204</v>
      </c>
      <c r="E98" s="28">
        <f t="shared" si="2"/>
        <v>627</v>
      </c>
      <c r="F98" s="28">
        <f t="shared" si="2"/>
        <v>5149</v>
      </c>
      <c r="G98" s="28">
        <f t="shared" si="2"/>
        <v>442238</v>
      </c>
      <c r="H98" s="28">
        <f t="shared" si="2"/>
        <v>589320</v>
      </c>
      <c r="I98" s="28">
        <f t="shared" si="2"/>
        <v>7072331</v>
      </c>
    </row>
    <row r="100" spans="1:9" ht="14.25" customHeight="1">
      <c r="A100" s="26" t="s">
        <v>364</v>
      </c>
      <c r="B100" s="404"/>
      <c r="C100" s="404"/>
      <c r="D100" s="404"/>
      <c r="E100" s="26"/>
      <c r="F100" s="26"/>
      <c r="G100" s="26"/>
      <c r="H100" s="26"/>
      <c r="I100" s="26"/>
    </row>
  </sheetData>
  <conditionalFormatting sqref="B4:I50">
    <cfRule type="cellIs" dxfId="167" priority="2" operator="lessThan">
      <formula>0</formula>
    </cfRule>
    <cfRule type="cellIs" dxfId="166" priority="3" operator="lessThan">
      <formula>0</formula>
    </cfRule>
    <cfRule type="cellIs" dxfId="165" priority="4" operator="equal">
      <formula>0</formula>
    </cfRule>
  </conditionalFormatting>
  <conditionalFormatting sqref="B4:I94">
    <cfRule type="cellIs" dxfId="164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4247-FC86-44DC-8B58-9C62BF3266D2}">
  <sheetPr codeName="Sheet24"/>
  <dimension ref="A1:BZ50"/>
  <sheetViews>
    <sheetView zoomScaleNormal="100" workbookViewId="0">
      <pane ySplit="3" topLeftCell="A28" activePane="bottomLeft" state="frozen"/>
      <selection pane="bottomLeft" activeCell="D58" sqref="D58"/>
      <selection activeCell="D58" sqref="D58"/>
    </sheetView>
  </sheetViews>
  <sheetFormatPr defaultColWidth="8.85546875" defaultRowHeight="14.25" customHeight="1"/>
  <cols>
    <col min="1" max="1" width="16.7109375" customWidth="1"/>
    <col min="2" max="3" width="8.7109375" style="194" customWidth="1"/>
    <col min="4" max="4" width="10.85546875" style="194" customWidth="1"/>
    <col min="5" max="5" width="8.140625" customWidth="1"/>
    <col min="6" max="6" width="7.85546875" customWidth="1"/>
    <col min="7" max="7" width="12.42578125" customWidth="1"/>
    <col min="8" max="8" width="8.140625" customWidth="1"/>
    <col min="9" max="9" width="11.85546875" customWidth="1"/>
    <col min="10" max="10" width="19.140625" bestFit="1" customWidth="1"/>
    <col min="11" max="11" width="17.5703125" bestFit="1" customWidth="1"/>
    <col min="12" max="12" width="16.140625" bestFit="1" customWidth="1"/>
    <col min="13" max="13" width="24.5703125" bestFit="1" customWidth="1"/>
    <col min="14" max="14" width="18.42578125" bestFit="1" customWidth="1"/>
    <col min="15" max="15" width="18.140625" bestFit="1" customWidth="1"/>
    <col min="16" max="16" width="23.85546875" bestFit="1" customWidth="1"/>
    <col min="17" max="17" width="18.5703125" bestFit="1" customWidth="1"/>
    <col min="18" max="18" width="20.140625" style="26" bestFit="1" customWidth="1"/>
    <col min="24" max="78" width="8.85546875" style="26" customWidth="1"/>
  </cols>
  <sheetData>
    <row r="1" spans="1:9" ht="16.5" customHeight="1">
      <c r="A1" s="1" t="s">
        <v>355</v>
      </c>
    </row>
    <row r="2" spans="1:9" ht="14.25" customHeight="1">
      <c r="A2" s="1"/>
    </row>
    <row r="3" spans="1:9" ht="27.75" customHeight="1">
      <c r="A3" s="17"/>
      <c r="B3" s="42" t="s">
        <v>356</v>
      </c>
      <c r="C3" s="42" t="s">
        <v>357</v>
      </c>
      <c r="D3" s="42" t="s">
        <v>358</v>
      </c>
      <c r="E3" s="42" t="s">
        <v>359</v>
      </c>
      <c r="F3" s="42" t="s">
        <v>360</v>
      </c>
      <c r="G3" s="42" t="s">
        <v>361</v>
      </c>
      <c r="H3" s="42" t="s">
        <v>362</v>
      </c>
      <c r="I3" s="42" t="s">
        <v>363</v>
      </c>
    </row>
    <row r="4" spans="1:9" ht="14.25" customHeight="1">
      <c r="A4" s="191" t="s">
        <v>321</v>
      </c>
      <c r="B4" s="191">
        <v>96</v>
      </c>
      <c r="C4" s="192">
        <v>15592</v>
      </c>
      <c r="D4" s="191">
        <v>617</v>
      </c>
      <c r="E4" s="191">
        <v>0</v>
      </c>
      <c r="F4" s="191">
        <v>0</v>
      </c>
      <c r="G4" s="192">
        <v>8747</v>
      </c>
      <c r="H4" s="192">
        <v>3456</v>
      </c>
      <c r="I4" s="192">
        <v>75905</v>
      </c>
    </row>
    <row r="5" spans="1:9" ht="14.25" customHeight="1">
      <c r="A5" s="191" t="s">
        <v>185</v>
      </c>
      <c r="B5" s="191">
        <v>90</v>
      </c>
      <c r="C5" s="192">
        <v>7167</v>
      </c>
      <c r="D5" s="191">
        <v>87</v>
      </c>
      <c r="E5" s="191">
        <v>0</v>
      </c>
      <c r="F5" s="191">
        <v>51</v>
      </c>
      <c r="G5" s="192">
        <v>9602</v>
      </c>
      <c r="H5" s="192">
        <v>3056</v>
      </c>
      <c r="I5" s="192">
        <v>26558</v>
      </c>
    </row>
    <row r="6" spans="1:9" ht="14.25" customHeight="1">
      <c r="A6" s="191" t="s">
        <v>29</v>
      </c>
      <c r="B6" s="191">
        <v>0</v>
      </c>
      <c r="C6" s="191">
        <v>266</v>
      </c>
      <c r="D6" s="191">
        <v>0</v>
      </c>
      <c r="E6" s="191">
        <v>0</v>
      </c>
      <c r="F6" s="191">
        <v>0</v>
      </c>
      <c r="G6" s="191">
        <v>0</v>
      </c>
      <c r="H6" s="191">
        <v>0</v>
      </c>
      <c r="I6" s="191">
        <v>155</v>
      </c>
    </row>
    <row r="7" spans="1:9" ht="14.25" customHeight="1">
      <c r="A7" s="191" t="s">
        <v>30</v>
      </c>
      <c r="B7" s="191">
        <v>45</v>
      </c>
      <c r="C7" s="192">
        <v>12960</v>
      </c>
      <c r="D7" s="191">
        <v>0</v>
      </c>
      <c r="E7" s="191">
        <v>0</v>
      </c>
      <c r="F7" s="191">
        <v>12</v>
      </c>
      <c r="G7" s="192">
        <v>8899</v>
      </c>
      <c r="H7" s="192">
        <v>3956</v>
      </c>
      <c r="I7" s="192">
        <v>63726</v>
      </c>
    </row>
    <row r="8" spans="1:9" ht="14.25" customHeight="1">
      <c r="A8" s="191" t="s">
        <v>32</v>
      </c>
      <c r="B8" s="192">
        <v>1136</v>
      </c>
      <c r="C8" s="192">
        <v>8829</v>
      </c>
      <c r="D8" s="192">
        <v>8815</v>
      </c>
      <c r="E8" s="191">
        <v>0</v>
      </c>
      <c r="F8" s="191">
        <v>0</v>
      </c>
      <c r="G8" s="192">
        <v>4909</v>
      </c>
      <c r="H8" s="192">
        <v>9301</v>
      </c>
      <c r="I8" s="192">
        <v>57768</v>
      </c>
    </row>
    <row r="9" spans="1:9" ht="14.25" customHeight="1">
      <c r="A9" s="191" t="s">
        <v>33</v>
      </c>
      <c r="B9" s="191">
        <v>70</v>
      </c>
      <c r="C9" s="192">
        <v>5629</v>
      </c>
      <c r="D9" s="191">
        <v>0</v>
      </c>
      <c r="E9" s="191">
        <v>0</v>
      </c>
      <c r="F9" s="191">
        <v>63</v>
      </c>
      <c r="G9" s="191">
        <v>0</v>
      </c>
      <c r="H9" s="192">
        <v>1674</v>
      </c>
      <c r="I9" s="192">
        <v>47236</v>
      </c>
    </row>
    <row r="10" spans="1:9" ht="14.25" customHeight="1">
      <c r="A10" s="191" t="s">
        <v>37</v>
      </c>
      <c r="B10" s="191">
        <v>0</v>
      </c>
      <c r="C10" s="192">
        <v>2169</v>
      </c>
      <c r="D10" s="191">
        <v>0</v>
      </c>
      <c r="E10" s="191">
        <v>0</v>
      </c>
      <c r="F10" s="191">
        <v>20</v>
      </c>
      <c r="G10" s="191">
        <v>0</v>
      </c>
      <c r="H10" s="191">
        <v>70</v>
      </c>
      <c r="I10" s="192">
        <v>6489</v>
      </c>
    </row>
    <row r="11" spans="1:9" ht="14.25" customHeight="1">
      <c r="A11" s="191" t="s">
        <v>215</v>
      </c>
      <c r="B11" s="191">
        <v>0</v>
      </c>
      <c r="C11" s="192">
        <v>3114</v>
      </c>
      <c r="D11" s="191">
        <v>0</v>
      </c>
      <c r="E11" s="191">
        <v>0</v>
      </c>
      <c r="F11" s="191">
        <v>0</v>
      </c>
      <c r="G11" s="191">
        <v>0</v>
      </c>
      <c r="H11" s="191">
        <v>48</v>
      </c>
      <c r="I11" s="192">
        <v>13202</v>
      </c>
    </row>
    <row r="12" spans="1:9" ht="14.25" customHeight="1">
      <c r="A12" s="191" t="s">
        <v>38</v>
      </c>
      <c r="B12" s="192">
        <v>2522</v>
      </c>
      <c r="C12" s="192">
        <v>20314</v>
      </c>
      <c r="D12" s="192">
        <v>31198</v>
      </c>
      <c r="E12" s="191">
        <v>0</v>
      </c>
      <c r="F12" s="191">
        <v>0</v>
      </c>
      <c r="G12" s="192">
        <v>17573</v>
      </c>
      <c r="H12" s="192">
        <v>36004</v>
      </c>
      <c r="I12" s="192">
        <v>160550</v>
      </c>
    </row>
    <row r="13" spans="1:9" ht="14.25" customHeight="1">
      <c r="A13" s="191" t="s">
        <v>42</v>
      </c>
      <c r="B13" s="191">
        <v>74</v>
      </c>
      <c r="C13" s="192">
        <v>11306</v>
      </c>
      <c r="D13" s="191">
        <v>0</v>
      </c>
      <c r="E13" s="191">
        <v>0</v>
      </c>
      <c r="F13" s="191">
        <v>0</v>
      </c>
      <c r="G13" s="191">
        <v>0</v>
      </c>
      <c r="H13" s="192">
        <v>9860</v>
      </c>
      <c r="I13" s="192">
        <v>96689</v>
      </c>
    </row>
    <row r="14" spans="1:9" ht="14.25" customHeight="1">
      <c r="A14" s="191" t="s">
        <v>44</v>
      </c>
      <c r="B14" s="191">
        <v>0</v>
      </c>
      <c r="C14" s="191">
        <v>86</v>
      </c>
      <c r="D14" s="191">
        <v>0</v>
      </c>
      <c r="E14" s="191">
        <v>0</v>
      </c>
      <c r="F14" s="191">
        <v>1</v>
      </c>
      <c r="G14" s="191">
        <v>0</v>
      </c>
      <c r="H14" s="191">
        <v>18</v>
      </c>
      <c r="I14" s="192">
        <v>2663</v>
      </c>
    </row>
    <row r="15" spans="1:9" ht="14.25" customHeight="1">
      <c r="A15" s="191" t="s">
        <v>47</v>
      </c>
      <c r="B15" s="191">
        <v>7</v>
      </c>
      <c r="C15" s="192">
        <v>5176</v>
      </c>
      <c r="D15" s="191">
        <v>11</v>
      </c>
      <c r="E15" s="191">
        <v>0</v>
      </c>
      <c r="F15" s="191">
        <v>0</v>
      </c>
      <c r="G15" s="191">
        <v>0</v>
      </c>
      <c r="H15" s="191">
        <v>152</v>
      </c>
      <c r="I15" s="192">
        <v>9183</v>
      </c>
    </row>
    <row r="16" spans="1:9" ht="14.25" customHeight="1">
      <c r="A16" s="191" t="s">
        <v>49</v>
      </c>
      <c r="B16" s="191">
        <v>615</v>
      </c>
      <c r="C16" s="192">
        <v>1973</v>
      </c>
      <c r="D16" s="192">
        <v>9584</v>
      </c>
      <c r="E16" s="191">
        <v>0</v>
      </c>
      <c r="F16" s="191">
        <v>0</v>
      </c>
      <c r="G16" s="192">
        <v>8379</v>
      </c>
      <c r="H16" s="192">
        <v>6030</v>
      </c>
      <c r="I16" s="192">
        <v>23362</v>
      </c>
    </row>
    <row r="17" spans="1:9" ht="14.25" customHeight="1">
      <c r="A17" s="191" t="s">
        <v>52</v>
      </c>
      <c r="B17" s="191">
        <v>75</v>
      </c>
      <c r="C17" s="192">
        <v>3398</v>
      </c>
      <c r="D17" s="191">
        <v>0</v>
      </c>
      <c r="E17" s="191">
        <v>0</v>
      </c>
      <c r="F17" s="191">
        <v>0</v>
      </c>
      <c r="G17" s="191">
        <v>0</v>
      </c>
      <c r="H17" s="192">
        <v>4143</v>
      </c>
      <c r="I17" s="192">
        <v>16473</v>
      </c>
    </row>
    <row r="18" spans="1:9" ht="14.25" customHeight="1">
      <c r="A18" s="191" t="s">
        <v>54</v>
      </c>
      <c r="B18" s="192">
        <v>5649</v>
      </c>
      <c r="C18" s="192">
        <v>10365</v>
      </c>
      <c r="D18" s="192">
        <v>2338</v>
      </c>
      <c r="E18" s="191">
        <v>0</v>
      </c>
      <c r="F18" s="191">
        <v>2</v>
      </c>
      <c r="G18" s="192">
        <v>5044</v>
      </c>
      <c r="H18" s="192">
        <v>5420</v>
      </c>
      <c r="I18" s="192">
        <v>26446</v>
      </c>
    </row>
    <row r="19" spans="1:9" ht="14.25" customHeight="1">
      <c r="A19" s="191" t="s">
        <v>56</v>
      </c>
      <c r="B19" s="191">
        <v>585</v>
      </c>
      <c r="C19" s="192">
        <v>4792</v>
      </c>
      <c r="D19" s="192">
        <v>6990</v>
      </c>
      <c r="E19" s="191">
        <v>0</v>
      </c>
      <c r="F19" s="191">
        <v>0</v>
      </c>
      <c r="G19" s="191">
        <v>0</v>
      </c>
      <c r="H19" s="192">
        <v>15229</v>
      </c>
      <c r="I19" s="192">
        <v>182100</v>
      </c>
    </row>
    <row r="20" spans="1:9" ht="14.25" customHeight="1">
      <c r="A20" s="191" t="s">
        <v>57</v>
      </c>
      <c r="B20" s="192">
        <v>1483</v>
      </c>
      <c r="C20" s="192">
        <v>11586</v>
      </c>
      <c r="D20" s="192">
        <v>13582</v>
      </c>
      <c r="E20" s="191">
        <v>0</v>
      </c>
      <c r="F20" s="191">
        <v>0</v>
      </c>
      <c r="G20" s="191">
        <v>0</v>
      </c>
      <c r="H20" s="192">
        <v>24825</v>
      </c>
      <c r="I20" s="192">
        <v>133528</v>
      </c>
    </row>
    <row r="21" spans="1:9" ht="14.25" customHeight="1">
      <c r="A21" s="191" t="s">
        <v>59</v>
      </c>
      <c r="B21" s="191">
        <v>382</v>
      </c>
      <c r="C21" s="192">
        <v>59115</v>
      </c>
      <c r="D21" s="191">
        <v>302</v>
      </c>
      <c r="E21" s="191">
        <v>288</v>
      </c>
      <c r="F21" s="191">
        <v>860</v>
      </c>
      <c r="G21" s="191">
        <v>0</v>
      </c>
      <c r="H21" s="192">
        <v>17600</v>
      </c>
      <c r="I21" s="192">
        <v>384424</v>
      </c>
    </row>
    <row r="22" spans="1:9" ht="14.25" customHeight="1">
      <c r="A22" s="191" t="s">
        <v>322</v>
      </c>
      <c r="B22" s="191">
        <v>287</v>
      </c>
      <c r="C22" s="192">
        <v>33826</v>
      </c>
      <c r="D22" s="191">
        <v>0</v>
      </c>
      <c r="E22" s="191">
        <v>0</v>
      </c>
      <c r="F22" s="191">
        <v>311</v>
      </c>
      <c r="G22" s="192">
        <v>22707</v>
      </c>
      <c r="H22" s="191">
        <v>1230</v>
      </c>
      <c r="I22" s="192">
        <v>61190</v>
      </c>
    </row>
    <row r="23" spans="1:9" ht="14.25" customHeight="1">
      <c r="A23" s="191" t="s">
        <v>222</v>
      </c>
      <c r="B23" s="191">
        <v>0</v>
      </c>
      <c r="C23" s="192">
        <v>16349</v>
      </c>
      <c r="D23" s="191">
        <v>739</v>
      </c>
      <c r="E23" s="191">
        <v>0</v>
      </c>
      <c r="F23" s="191">
        <v>25</v>
      </c>
      <c r="G23" s="191">
        <v>6031</v>
      </c>
      <c r="H23" s="192">
        <v>4600</v>
      </c>
      <c r="I23" s="192">
        <v>56687</v>
      </c>
    </row>
    <row r="24" spans="1:9" ht="14.25" customHeight="1">
      <c r="A24" s="191" t="s">
        <v>60</v>
      </c>
      <c r="B24" s="192">
        <v>2168</v>
      </c>
      <c r="C24" s="192">
        <v>15175</v>
      </c>
      <c r="D24" s="191">
        <v>0</v>
      </c>
      <c r="E24" s="191">
        <v>0</v>
      </c>
      <c r="F24" s="191">
        <v>0</v>
      </c>
      <c r="G24" s="191">
        <v>0</v>
      </c>
      <c r="H24" s="191">
        <v>752</v>
      </c>
      <c r="I24" s="192">
        <v>47062</v>
      </c>
    </row>
    <row r="25" spans="1:9" ht="14.25" customHeight="1">
      <c r="A25" s="191" t="s">
        <v>323</v>
      </c>
      <c r="B25" s="192">
        <v>5631</v>
      </c>
      <c r="C25" s="192">
        <v>34318</v>
      </c>
      <c r="D25" s="191">
        <v>0</v>
      </c>
      <c r="E25" s="191">
        <v>14</v>
      </c>
      <c r="F25" s="191">
        <v>618</v>
      </c>
      <c r="G25" s="192">
        <v>12159</v>
      </c>
      <c r="H25" s="192">
        <v>2521</v>
      </c>
      <c r="I25" s="192">
        <v>71977</v>
      </c>
    </row>
    <row r="26" spans="1:9" ht="14.25" customHeight="1">
      <c r="A26" s="191" t="s">
        <v>63</v>
      </c>
      <c r="B26" s="191">
        <v>0</v>
      </c>
      <c r="C26" s="192">
        <v>1276</v>
      </c>
      <c r="D26" s="191">
        <v>14</v>
      </c>
      <c r="E26" s="191">
        <v>0</v>
      </c>
      <c r="F26" s="191">
        <v>0</v>
      </c>
      <c r="G26" s="191">
        <v>0</v>
      </c>
      <c r="H26" s="191">
        <v>0</v>
      </c>
      <c r="I26" s="192">
        <v>2197</v>
      </c>
    </row>
    <row r="27" spans="1:9" ht="14.25" customHeight="1">
      <c r="A27" s="191" t="s">
        <v>65</v>
      </c>
      <c r="B27" s="191">
        <v>144</v>
      </c>
      <c r="C27" s="192">
        <v>16560</v>
      </c>
      <c r="D27" s="191">
        <v>368</v>
      </c>
      <c r="E27" s="191">
        <v>0</v>
      </c>
      <c r="F27" s="191">
        <v>2</v>
      </c>
      <c r="G27" s="192">
        <v>12049</v>
      </c>
      <c r="H27" s="192">
        <v>248</v>
      </c>
      <c r="I27" s="192">
        <v>49095</v>
      </c>
    </row>
    <row r="28" spans="1:9" ht="14.25" customHeight="1">
      <c r="A28" s="191" t="s">
        <v>70</v>
      </c>
      <c r="B28" s="192">
        <v>2261</v>
      </c>
      <c r="C28" s="192">
        <v>13621</v>
      </c>
      <c r="D28" s="192">
        <v>17577</v>
      </c>
      <c r="E28" s="191">
        <v>88</v>
      </c>
      <c r="F28" s="191">
        <v>4</v>
      </c>
      <c r="G28" s="191">
        <v>0</v>
      </c>
      <c r="H28" s="192">
        <v>11463</v>
      </c>
      <c r="I28" s="192">
        <v>33740</v>
      </c>
    </row>
    <row r="29" spans="1:9" ht="14.25" customHeight="1">
      <c r="A29" s="191" t="s">
        <v>74</v>
      </c>
      <c r="B29" s="191">
        <v>0</v>
      </c>
      <c r="C29" s="192">
        <v>1136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2">
        <v>8565</v>
      </c>
    </row>
    <row r="30" spans="1:9" ht="14.25" customHeight="1">
      <c r="A30" s="191" t="s">
        <v>75</v>
      </c>
      <c r="B30" s="191">
        <v>4</v>
      </c>
      <c r="C30" s="192">
        <v>8473</v>
      </c>
      <c r="D30" s="191">
        <v>0</v>
      </c>
      <c r="E30" s="191">
        <v>0</v>
      </c>
      <c r="F30" s="191">
        <v>3</v>
      </c>
      <c r="G30" s="191">
        <v>0</v>
      </c>
      <c r="H30" s="191">
        <v>275</v>
      </c>
      <c r="I30" s="192">
        <v>55415</v>
      </c>
    </row>
    <row r="31" spans="1:9" ht="14.25" customHeight="1">
      <c r="A31" s="191" t="s">
        <v>76</v>
      </c>
      <c r="B31" s="192">
        <v>1535</v>
      </c>
      <c r="C31" s="192">
        <v>3098</v>
      </c>
      <c r="D31" s="192">
        <v>23198</v>
      </c>
      <c r="E31" s="191">
        <v>0</v>
      </c>
      <c r="F31" s="191">
        <v>0</v>
      </c>
      <c r="G31" s="192">
        <v>7007</v>
      </c>
      <c r="H31" s="192">
        <v>10863</v>
      </c>
      <c r="I31" s="192">
        <v>70165</v>
      </c>
    </row>
    <row r="32" spans="1:9" ht="14.25" customHeight="1">
      <c r="A32" s="191" t="s">
        <v>79</v>
      </c>
      <c r="B32" s="192">
        <v>1957</v>
      </c>
      <c r="C32" s="192">
        <v>7340</v>
      </c>
      <c r="D32" s="192">
        <v>24591</v>
      </c>
      <c r="E32" s="191">
        <v>0</v>
      </c>
      <c r="F32" s="191">
        <v>16</v>
      </c>
      <c r="G32" s="192">
        <v>16844</v>
      </c>
      <c r="H32" s="192">
        <v>12093</v>
      </c>
      <c r="I32" s="192">
        <v>85655</v>
      </c>
    </row>
    <row r="33" spans="1:9" ht="14.25" customHeight="1">
      <c r="A33" s="191" t="s">
        <v>187</v>
      </c>
      <c r="B33" s="191">
        <v>2</v>
      </c>
      <c r="C33" s="192">
        <v>3466</v>
      </c>
      <c r="D33" s="191">
        <v>10</v>
      </c>
      <c r="E33" s="191">
        <v>0</v>
      </c>
      <c r="F33" s="191">
        <v>167</v>
      </c>
      <c r="G33" s="192">
        <v>8537</v>
      </c>
      <c r="H33" s="191">
        <v>31</v>
      </c>
      <c r="I33" s="192">
        <v>6041</v>
      </c>
    </row>
    <row r="34" spans="1:9" ht="14.25" customHeight="1">
      <c r="A34" s="191" t="s">
        <v>82</v>
      </c>
      <c r="B34" s="191">
        <v>0</v>
      </c>
      <c r="C34" s="192">
        <v>11239</v>
      </c>
      <c r="D34" s="191">
        <v>0</v>
      </c>
      <c r="E34" s="191">
        <v>0</v>
      </c>
      <c r="F34" s="191">
        <v>20</v>
      </c>
      <c r="G34" s="192">
        <v>5396</v>
      </c>
      <c r="H34" s="192">
        <v>1722</v>
      </c>
      <c r="I34" s="192">
        <v>29111</v>
      </c>
    </row>
    <row r="35" spans="1:9" ht="14.25" customHeight="1">
      <c r="A35" s="191" t="s">
        <v>226</v>
      </c>
      <c r="B35" s="191">
        <v>0</v>
      </c>
      <c r="C35" s="192">
        <v>1845</v>
      </c>
      <c r="D35" s="191">
        <v>0</v>
      </c>
      <c r="E35" s="191">
        <v>4</v>
      </c>
      <c r="F35" s="191">
        <v>0</v>
      </c>
      <c r="G35" s="191">
        <v>0</v>
      </c>
      <c r="H35" s="191">
        <v>0</v>
      </c>
      <c r="I35" s="192">
        <v>1630</v>
      </c>
    </row>
    <row r="36" spans="1:9" ht="14.25" customHeight="1">
      <c r="A36" s="191" t="s">
        <v>85</v>
      </c>
      <c r="B36" s="191">
        <v>0</v>
      </c>
      <c r="C36" s="192">
        <v>1931</v>
      </c>
      <c r="D36" s="191">
        <v>0</v>
      </c>
      <c r="E36" s="191">
        <v>0</v>
      </c>
      <c r="F36" s="191">
        <v>26</v>
      </c>
      <c r="G36" s="192">
        <v>4323</v>
      </c>
      <c r="H36" s="191">
        <v>124</v>
      </c>
      <c r="I36" s="192">
        <v>6806</v>
      </c>
    </row>
    <row r="37" spans="1:9" ht="14.25" customHeight="1">
      <c r="A37" s="191" t="s">
        <v>88</v>
      </c>
      <c r="B37" s="192">
        <v>8714</v>
      </c>
      <c r="C37" s="192">
        <v>6286</v>
      </c>
      <c r="D37" s="191">
        <v>25</v>
      </c>
      <c r="E37" s="191">
        <v>0</v>
      </c>
      <c r="F37" s="191">
        <v>0</v>
      </c>
      <c r="G37" s="192">
        <v>3074</v>
      </c>
      <c r="H37" s="192">
        <v>1680</v>
      </c>
      <c r="I37" s="192">
        <v>25281</v>
      </c>
    </row>
    <row r="38" spans="1:9" ht="14.25" customHeight="1">
      <c r="A38" s="191" t="s">
        <v>227</v>
      </c>
      <c r="B38" s="192">
        <v>1531</v>
      </c>
      <c r="C38" s="192">
        <v>7137</v>
      </c>
      <c r="D38" s="192">
        <v>12804</v>
      </c>
      <c r="E38" s="191">
        <v>0</v>
      </c>
      <c r="F38" s="191">
        <v>0</v>
      </c>
      <c r="G38" s="192">
        <v>2809</v>
      </c>
      <c r="H38" s="192">
        <v>9698</v>
      </c>
      <c r="I38" s="192">
        <v>216262</v>
      </c>
    </row>
    <row r="39" spans="1:9" ht="14.25" customHeight="1">
      <c r="A39" s="191" t="s">
        <v>91</v>
      </c>
      <c r="B39" s="191">
        <v>0</v>
      </c>
      <c r="C39" s="192">
        <v>4709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2">
        <v>13554</v>
      </c>
    </row>
    <row r="40" spans="1:9" ht="14.25" customHeight="1">
      <c r="A40" s="191" t="s">
        <v>92</v>
      </c>
      <c r="B40" s="192">
        <v>1020</v>
      </c>
      <c r="C40" s="192">
        <v>10629</v>
      </c>
      <c r="D40" s="192">
        <v>12875</v>
      </c>
      <c r="E40" s="191">
        <v>0</v>
      </c>
      <c r="F40" s="191">
        <v>1</v>
      </c>
      <c r="G40" s="192">
        <v>17359</v>
      </c>
      <c r="H40" s="192">
        <v>14327</v>
      </c>
      <c r="I40" s="192">
        <v>403604</v>
      </c>
    </row>
    <row r="41" spans="1:9" ht="14.25" customHeight="1">
      <c r="A41" s="191" t="s">
        <v>189</v>
      </c>
      <c r="B41" s="192">
        <v>1671</v>
      </c>
      <c r="C41" s="192">
        <v>8786</v>
      </c>
      <c r="D41" s="192">
        <v>19989</v>
      </c>
      <c r="E41" s="191">
        <v>0</v>
      </c>
      <c r="F41" s="191">
        <v>12</v>
      </c>
      <c r="G41" s="191">
        <v>20</v>
      </c>
      <c r="H41" s="192">
        <v>25026</v>
      </c>
      <c r="I41" s="192">
        <v>149133</v>
      </c>
    </row>
    <row r="42" spans="1:9" ht="14.25" customHeight="1">
      <c r="A42" s="191" t="s">
        <v>96</v>
      </c>
      <c r="B42" s="192">
        <v>3122</v>
      </c>
      <c r="C42" s="192">
        <v>5888</v>
      </c>
      <c r="D42" s="191">
        <v>75</v>
      </c>
      <c r="E42" s="191">
        <v>0</v>
      </c>
      <c r="F42" s="191">
        <v>3</v>
      </c>
      <c r="G42" s="191">
        <v>0</v>
      </c>
      <c r="H42" s="192">
        <v>3068</v>
      </c>
      <c r="I42" s="192">
        <v>17491</v>
      </c>
    </row>
    <row r="43" spans="1:9" ht="14.25" customHeight="1">
      <c r="A43" s="191" t="s">
        <v>98</v>
      </c>
      <c r="B43" s="191">
        <v>20</v>
      </c>
      <c r="C43" s="192">
        <v>12807</v>
      </c>
      <c r="D43" s="191">
        <v>0</v>
      </c>
      <c r="E43" s="191">
        <v>0</v>
      </c>
      <c r="F43" s="191">
        <v>0</v>
      </c>
      <c r="G43" s="192">
        <v>4672</v>
      </c>
      <c r="H43" s="192">
        <v>2042</v>
      </c>
      <c r="I43" s="192">
        <v>32063</v>
      </c>
    </row>
    <row r="44" spans="1:9" ht="14.25" customHeight="1">
      <c r="A44" s="191" t="s">
        <v>99</v>
      </c>
      <c r="B44" s="191">
        <v>12</v>
      </c>
      <c r="C44" s="192">
        <v>6625</v>
      </c>
      <c r="D44" s="191">
        <v>0</v>
      </c>
      <c r="E44" s="191">
        <v>0</v>
      </c>
      <c r="F44" s="191">
        <v>0</v>
      </c>
      <c r="G44" s="191">
        <v>0</v>
      </c>
      <c r="H44" s="192">
        <v>1432</v>
      </c>
      <c r="I44" s="192">
        <v>26441</v>
      </c>
    </row>
    <row r="45" spans="1:9" ht="14.25" customHeight="1">
      <c r="A45" s="191" t="s">
        <v>228</v>
      </c>
      <c r="B45" s="191">
        <v>1097</v>
      </c>
      <c r="C45" s="192">
        <v>9637</v>
      </c>
      <c r="D45" s="192">
        <v>4932</v>
      </c>
      <c r="E45" s="191">
        <v>0</v>
      </c>
      <c r="F45" s="191">
        <v>2</v>
      </c>
      <c r="G45" s="192">
        <v>13360</v>
      </c>
      <c r="H45" s="192">
        <v>12908</v>
      </c>
      <c r="I45" s="192">
        <v>142500</v>
      </c>
    </row>
    <row r="46" spans="1:9" ht="14.25" customHeight="1">
      <c r="A46" s="191" t="s">
        <v>102</v>
      </c>
      <c r="B46" s="191">
        <v>0</v>
      </c>
      <c r="C46" s="192">
        <v>2085</v>
      </c>
      <c r="D46" s="191">
        <v>2</v>
      </c>
      <c r="E46" s="191">
        <v>0</v>
      </c>
      <c r="F46" s="191">
        <v>25</v>
      </c>
      <c r="G46" s="191">
        <v>0</v>
      </c>
      <c r="H46" s="191">
        <v>83</v>
      </c>
      <c r="I46" s="192">
        <v>2083</v>
      </c>
    </row>
    <row r="47" spans="1:9" ht="14.25" customHeight="1">
      <c r="A47" s="191" t="s">
        <v>104</v>
      </c>
      <c r="B47" s="191">
        <v>0</v>
      </c>
      <c r="C47" s="192">
        <v>43414</v>
      </c>
      <c r="D47" s="191">
        <v>0</v>
      </c>
      <c r="E47" s="191">
        <v>61</v>
      </c>
      <c r="F47" s="191">
        <v>497</v>
      </c>
      <c r="G47" s="192">
        <v>50980</v>
      </c>
      <c r="H47" s="192">
        <v>6157</v>
      </c>
      <c r="I47" s="192">
        <v>266290</v>
      </c>
    </row>
    <row r="48" spans="1:9" ht="14.25" customHeight="1">
      <c r="A48" s="191" t="s">
        <v>105</v>
      </c>
      <c r="B48" s="192">
        <v>931</v>
      </c>
      <c r="C48" s="192">
        <v>7096</v>
      </c>
      <c r="D48" s="192">
        <v>4629</v>
      </c>
      <c r="E48" s="191">
        <v>0</v>
      </c>
      <c r="F48" s="191">
        <v>0</v>
      </c>
      <c r="G48" s="191">
        <v>0</v>
      </c>
      <c r="H48" s="192">
        <v>16407</v>
      </c>
      <c r="I48" s="192">
        <v>56047</v>
      </c>
    </row>
    <row r="49" spans="1:9" ht="14.25" customHeight="1">
      <c r="A49" s="191" t="s">
        <v>106</v>
      </c>
      <c r="B49" s="191">
        <v>277</v>
      </c>
      <c r="C49" s="192">
        <v>4810</v>
      </c>
      <c r="D49" s="191">
        <v>0</v>
      </c>
      <c r="E49" s="191">
        <v>0</v>
      </c>
      <c r="F49" s="191">
        <v>184</v>
      </c>
      <c r="G49" s="192">
        <v>1684</v>
      </c>
      <c r="H49" s="192">
        <v>1057</v>
      </c>
      <c r="I49" s="192">
        <v>4123</v>
      </c>
    </row>
    <row r="50" spans="1:9" ht="14.25" customHeight="1">
      <c r="A50" s="191" t="s">
        <v>108</v>
      </c>
      <c r="B50" s="191">
        <v>588</v>
      </c>
      <c r="C50" s="192">
        <v>2797</v>
      </c>
      <c r="D50" s="191">
        <v>0</v>
      </c>
      <c r="E50" s="191">
        <v>0</v>
      </c>
      <c r="F50" s="191">
        <v>84</v>
      </c>
      <c r="G50" s="192">
        <v>5247</v>
      </c>
      <c r="H50" s="191">
        <v>257</v>
      </c>
      <c r="I50" s="192">
        <v>3069</v>
      </c>
    </row>
  </sheetData>
  <conditionalFormatting sqref="B4:I50">
    <cfRule type="cellIs" dxfId="163" priority="1" operator="lessThan">
      <formula>0</formula>
    </cfRule>
    <cfRule type="cellIs" dxfId="162" priority="2" operator="lessThan">
      <formula>0</formula>
    </cfRule>
    <cfRule type="cellIs" dxfId="161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5950-18FE-4284-B6BA-F5C253993BBB}">
  <sheetPr codeName="Sheet25"/>
  <dimension ref="A1:I52"/>
  <sheetViews>
    <sheetView zoomScaleNormal="100" workbookViewId="0">
      <pane ySplit="3" topLeftCell="A27" activePane="bottomLeft" state="frozen"/>
      <selection pane="bottomLeft" activeCell="A50" sqref="A50:A52"/>
      <selection activeCell="D58" sqref="D58"/>
    </sheetView>
  </sheetViews>
  <sheetFormatPr defaultColWidth="9.140625" defaultRowHeight="14.25" customHeight="1"/>
  <cols>
    <col min="1" max="1" width="21" customWidth="1"/>
    <col min="2" max="2" width="7.7109375" bestFit="1" customWidth="1"/>
    <col min="3" max="3" width="9" bestFit="1" customWidth="1"/>
    <col min="4" max="4" width="10.140625" bestFit="1" customWidth="1"/>
    <col min="5" max="5" width="6.7109375" style="138" bestFit="1" customWidth="1"/>
    <col min="6" max="6" width="7.140625" style="26" bestFit="1" customWidth="1"/>
    <col min="7" max="7" width="11.85546875" style="26" bestFit="1" customWidth="1"/>
    <col min="8" max="8" width="7.7109375" style="26" bestFit="1" customWidth="1"/>
    <col min="9" max="9" width="11.140625" style="26" bestFit="1" customWidth="1"/>
    <col min="10" max="10" width="16.42578125" customWidth="1"/>
  </cols>
  <sheetData>
    <row r="1" spans="1:9" ht="16.5" customHeight="1">
      <c r="A1" s="1" t="s">
        <v>355</v>
      </c>
      <c r="F1" s="200"/>
    </row>
    <row r="2" spans="1:9" ht="14.25" customHeight="1">
      <c r="A2" s="1"/>
      <c r="F2" s="200"/>
    </row>
    <row r="3" spans="1:9" s="89" customFormat="1" ht="27.75" customHeight="1">
      <c r="A3" s="201"/>
      <c r="B3" s="42" t="s">
        <v>356</v>
      </c>
      <c r="C3" s="42" t="s">
        <v>357</v>
      </c>
      <c r="D3" s="42" t="s">
        <v>358</v>
      </c>
      <c r="E3" s="42" t="s">
        <v>359</v>
      </c>
      <c r="F3" s="42" t="s">
        <v>360</v>
      </c>
      <c r="G3" s="42" t="s">
        <v>361</v>
      </c>
      <c r="H3" s="42" t="s">
        <v>362</v>
      </c>
      <c r="I3" s="42" t="s">
        <v>363</v>
      </c>
    </row>
    <row r="4" spans="1:9" ht="14.25" customHeight="1">
      <c r="A4" s="191" t="s">
        <v>109</v>
      </c>
      <c r="B4" s="192">
        <v>1859</v>
      </c>
      <c r="C4" s="192">
        <v>9379</v>
      </c>
      <c r="D4" s="192">
        <v>13746</v>
      </c>
      <c r="E4" s="191">
        <v>0</v>
      </c>
      <c r="F4" s="191">
        <v>17</v>
      </c>
      <c r="G4" s="191">
        <v>0</v>
      </c>
      <c r="H4" s="192">
        <v>23879</v>
      </c>
      <c r="I4" s="192">
        <v>65765</v>
      </c>
    </row>
    <row r="5" spans="1:9" ht="14.25" customHeight="1">
      <c r="A5" s="191" t="s">
        <v>229</v>
      </c>
      <c r="B5" s="191">
        <v>11</v>
      </c>
      <c r="C5" s="192">
        <v>13895</v>
      </c>
      <c r="D5" s="191">
        <v>0</v>
      </c>
      <c r="E5" s="191">
        <v>0</v>
      </c>
      <c r="F5" s="191">
        <v>371</v>
      </c>
      <c r="G5" s="191">
        <v>0</v>
      </c>
      <c r="H5" s="191">
        <v>0</v>
      </c>
      <c r="I5" s="192">
        <v>43295</v>
      </c>
    </row>
    <row r="6" spans="1:9" ht="14.25" customHeight="1">
      <c r="A6" s="191" t="s">
        <v>112</v>
      </c>
      <c r="B6" s="191">
        <v>74</v>
      </c>
      <c r="C6" s="192">
        <v>8313</v>
      </c>
      <c r="D6" s="191">
        <v>79</v>
      </c>
      <c r="E6" s="191">
        <v>0</v>
      </c>
      <c r="F6" s="191">
        <v>0</v>
      </c>
      <c r="G6" s="191">
        <v>0</v>
      </c>
      <c r="H6" s="192">
        <v>5524</v>
      </c>
      <c r="I6" s="192">
        <v>63011</v>
      </c>
    </row>
    <row r="7" spans="1:9" ht="14.25" customHeight="1">
      <c r="A7" s="191" t="s">
        <v>113</v>
      </c>
      <c r="B7" s="192">
        <v>1037</v>
      </c>
      <c r="C7" s="192">
        <v>73435</v>
      </c>
      <c r="D7" s="191">
        <v>0</v>
      </c>
      <c r="E7" s="191">
        <v>105</v>
      </c>
      <c r="F7" s="192">
        <v>1078</v>
      </c>
      <c r="G7" s="191">
        <v>0</v>
      </c>
      <c r="H7" s="192">
        <v>2292</v>
      </c>
      <c r="I7" s="192">
        <v>77142</v>
      </c>
    </row>
    <row r="8" spans="1:9" ht="14.25" customHeight="1">
      <c r="A8" s="191" t="s">
        <v>114</v>
      </c>
      <c r="B8" s="191">
        <v>1</v>
      </c>
      <c r="C8" s="192">
        <v>6940</v>
      </c>
      <c r="D8" s="191">
        <v>0</v>
      </c>
      <c r="E8" s="191">
        <v>0</v>
      </c>
      <c r="F8" s="191">
        <v>1</v>
      </c>
      <c r="G8" s="192">
        <v>5257</v>
      </c>
      <c r="H8" s="192">
        <v>1590</v>
      </c>
      <c r="I8" s="192">
        <v>17483</v>
      </c>
    </row>
    <row r="9" spans="1:9" ht="14.25" customHeight="1">
      <c r="A9" s="191" t="s">
        <v>116</v>
      </c>
      <c r="B9" s="192">
        <v>6698</v>
      </c>
      <c r="C9" s="192">
        <v>3011</v>
      </c>
      <c r="D9" s="191">
        <v>0</v>
      </c>
      <c r="E9" s="191">
        <v>0</v>
      </c>
      <c r="F9" s="191">
        <v>14</v>
      </c>
      <c r="G9" s="191">
        <v>0</v>
      </c>
      <c r="H9" s="192">
        <v>3520</v>
      </c>
      <c r="I9" s="192">
        <v>42963</v>
      </c>
    </row>
    <row r="10" spans="1:9" ht="14.25" customHeight="1">
      <c r="A10" s="191" t="s">
        <v>190</v>
      </c>
      <c r="B10" s="191">
        <v>0</v>
      </c>
      <c r="C10" s="192">
        <v>1754</v>
      </c>
      <c r="D10" s="191">
        <v>1</v>
      </c>
      <c r="E10" s="191">
        <v>0</v>
      </c>
      <c r="F10" s="191">
        <v>5</v>
      </c>
      <c r="G10" s="191">
        <v>16</v>
      </c>
      <c r="H10" s="191">
        <v>20</v>
      </c>
      <c r="I10" s="192">
        <v>17111</v>
      </c>
    </row>
    <row r="11" spans="1:9" ht="14.25" customHeight="1">
      <c r="A11" s="191" t="s">
        <v>119</v>
      </c>
      <c r="B11" s="191">
        <v>538</v>
      </c>
      <c r="C11" s="192">
        <v>2404</v>
      </c>
      <c r="D11" s="191">
        <v>0</v>
      </c>
      <c r="E11" s="191">
        <v>0</v>
      </c>
      <c r="F11" s="191">
        <v>0</v>
      </c>
      <c r="G11" s="191">
        <v>0</v>
      </c>
      <c r="H11" s="191">
        <v>683</v>
      </c>
      <c r="I11" s="192">
        <v>6929</v>
      </c>
    </row>
    <row r="12" spans="1:9" ht="14.25" customHeight="1">
      <c r="A12" s="191" t="s">
        <v>332</v>
      </c>
      <c r="B12" s="191">
        <v>22</v>
      </c>
      <c r="C12" s="192">
        <v>4845</v>
      </c>
      <c r="D12" s="191">
        <v>0</v>
      </c>
      <c r="E12" s="191">
        <v>8</v>
      </c>
      <c r="F12" s="191">
        <v>63</v>
      </c>
      <c r="G12" s="192">
        <v>2449</v>
      </c>
      <c r="H12" s="191">
        <v>293</v>
      </c>
      <c r="I12" s="192">
        <v>2151</v>
      </c>
    </row>
    <row r="13" spans="1:9" ht="14.25" customHeight="1">
      <c r="A13" s="191" t="s">
        <v>124</v>
      </c>
      <c r="B13" s="191">
        <v>0</v>
      </c>
      <c r="C13" s="192">
        <v>38858</v>
      </c>
      <c r="D13" s="192">
        <v>1383</v>
      </c>
      <c r="E13" s="191">
        <v>0</v>
      </c>
      <c r="F13" s="191">
        <v>0</v>
      </c>
      <c r="G13" s="192">
        <v>10693</v>
      </c>
      <c r="H13" s="192">
        <v>0</v>
      </c>
      <c r="I13" s="192">
        <v>350393</v>
      </c>
    </row>
    <row r="14" spans="1:9" ht="14.25" customHeight="1">
      <c r="A14" s="191" t="s">
        <v>125</v>
      </c>
      <c r="B14" s="192">
        <v>1016</v>
      </c>
      <c r="C14" s="192">
        <v>4246</v>
      </c>
      <c r="D14" s="192">
        <v>1410</v>
      </c>
      <c r="E14" s="191">
        <v>0</v>
      </c>
      <c r="F14" s="191">
        <v>0</v>
      </c>
      <c r="G14" s="191">
        <v>0</v>
      </c>
      <c r="H14" s="192">
        <v>6411</v>
      </c>
      <c r="I14" s="192">
        <v>79010</v>
      </c>
    </row>
    <row r="15" spans="1:9" ht="14.25" customHeight="1">
      <c r="A15" s="191" t="s">
        <v>230</v>
      </c>
      <c r="B15" s="191">
        <v>0</v>
      </c>
      <c r="C15" s="192">
        <v>2788</v>
      </c>
      <c r="D15" s="191">
        <v>0</v>
      </c>
      <c r="E15" s="191">
        <v>0</v>
      </c>
      <c r="F15" s="191">
        <v>39</v>
      </c>
      <c r="G15" s="192">
        <v>4660</v>
      </c>
      <c r="H15" s="191">
        <v>27</v>
      </c>
      <c r="I15" s="192">
        <v>9730</v>
      </c>
    </row>
    <row r="16" spans="1:9" ht="14.25" customHeight="1">
      <c r="A16" s="191" t="s">
        <v>126</v>
      </c>
      <c r="B16" s="191">
        <v>605</v>
      </c>
      <c r="C16" s="192">
        <v>19469</v>
      </c>
      <c r="D16" s="192">
        <v>1268</v>
      </c>
      <c r="E16" s="191">
        <v>0</v>
      </c>
      <c r="F16" s="191">
        <v>105</v>
      </c>
      <c r="G16" s="192">
        <v>28356</v>
      </c>
      <c r="H16" s="192">
        <v>22626</v>
      </c>
      <c r="I16" s="192">
        <v>350014</v>
      </c>
    </row>
    <row r="17" spans="1:9" ht="14.25" customHeight="1">
      <c r="A17" s="191" t="s">
        <v>191</v>
      </c>
      <c r="B17" s="191">
        <v>0</v>
      </c>
      <c r="C17" s="191">
        <v>164</v>
      </c>
      <c r="D17" s="191">
        <v>0</v>
      </c>
      <c r="E17" s="191">
        <v>0</v>
      </c>
      <c r="F17" s="191">
        <v>16</v>
      </c>
      <c r="G17" s="191">
        <v>0</v>
      </c>
      <c r="H17" s="191">
        <v>17</v>
      </c>
      <c r="I17" s="192">
        <v>1671</v>
      </c>
    </row>
    <row r="18" spans="1:9" ht="14.25" customHeight="1">
      <c r="A18" s="191" t="s">
        <v>129</v>
      </c>
      <c r="B18" s="191">
        <v>869</v>
      </c>
      <c r="C18" s="192">
        <v>4166</v>
      </c>
      <c r="D18" s="191">
        <v>0</v>
      </c>
      <c r="E18" s="191">
        <v>0</v>
      </c>
      <c r="F18" s="191">
        <v>0</v>
      </c>
      <c r="G18" s="191">
        <v>0</v>
      </c>
      <c r="H18" s="191">
        <v>1243</v>
      </c>
      <c r="I18" s="192">
        <v>5625</v>
      </c>
    </row>
    <row r="19" spans="1:9" ht="14.25" customHeight="1">
      <c r="A19" s="191" t="s">
        <v>130</v>
      </c>
      <c r="B19" s="192">
        <v>6428</v>
      </c>
      <c r="C19" s="192">
        <v>8171</v>
      </c>
      <c r="D19" s="192">
        <v>33099</v>
      </c>
      <c r="E19" s="191">
        <v>10</v>
      </c>
      <c r="F19" s="191">
        <v>20</v>
      </c>
      <c r="G19" s="192">
        <v>8849</v>
      </c>
      <c r="H19" s="192">
        <v>33005</v>
      </c>
      <c r="I19" s="192">
        <v>140265</v>
      </c>
    </row>
    <row r="20" spans="1:9" ht="14.25" customHeight="1">
      <c r="A20" s="191" t="s">
        <v>131</v>
      </c>
      <c r="B20" s="191">
        <v>0</v>
      </c>
      <c r="C20" s="192">
        <v>12997</v>
      </c>
      <c r="D20" s="192">
        <v>1300</v>
      </c>
      <c r="E20" s="191">
        <v>0</v>
      </c>
      <c r="F20" s="191">
        <v>0</v>
      </c>
      <c r="G20" s="191">
        <v>0</v>
      </c>
      <c r="H20" s="192">
        <v>10370</v>
      </c>
      <c r="I20" s="192">
        <v>82959</v>
      </c>
    </row>
    <row r="21" spans="1:9" ht="14.25" customHeight="1">
      <c r="A21" s="191" t="s">
        <v>132</v>
      </c>
      <c r="B21" s="192">
        <v>890</v>
      </c>
      <c r="C21" s="192">
        <v>43352</v>
      </c>
      <c r="D21" s="192">
        <v>1075</v>
      </c>
      <c r="E21" s="191">
        <v>25</v>
      </c>
      <c r="F21" s="191">
        <v>0</v>
      </c>
      <c r="G21" s="192">
        <v>5388</v>
      </c>
      <c r="H21" s="192">
        <v>13759</v>
      </c>
      <c r="I21" s="192">
        <v>92287</v>
      </c>
    </row>
    <row r="22" spans="1:9" ht="14.25" customHeight="1">
      <c r="A22" s="191" t="s">
        <v>134</v>
      </c>
      <c r="B22" s="191">
        <v>73</v>
      </c>
      <c r="C22" s="192">
        <v>6063</v>
      </c>
      <c r="D22" s="192">
        <v>1096</v>
      </c>
      <c r="E22" s="191">
        <v>0</v>
      </c>
      <c r="F22" s="191">
        <v>0</v>
      </c>
      <c r="G22" s="192">
        <v>6992</v>
      </c>
      <c r="H22" s="192">
        <v>3337</v>
      </c>
      <c r="I22" s="192">
        <v>32845</v>
      </c>
    </row>
    <row r="23" spans="1:9" ht="14.25" customHeight="1">
      <c r="A23" s="191" t="s">
        <v>135</v>
      </c>
      <c r="B23" s="192">
        <v>1597</v>
      </c>
      <c r="C23" s="192">
        <v>5962</v>
      </c>
      <c r="D23" s="192">
        <v>19986</v>
      </c>
      <c r="E23" s="191">
        <v>0</v>
      </c>
      <c r="F23" s="191">
        <v>0</v>
      </c>
      <c r="G23" s="192">
        <v>10902</v>
      </c>
      <c r="H23" s="192">
        <v>13325</v>
      </c>
      <c r="I23" s="192">
        <v>151711</v>
      </c>
    </row>
    <row r="24" spans="1:9" ht="14.25" customHeight="1">
      <c r="A24" s="191" t="s">
        <v>232</v>
      </c>
      <c r="B24" s="191">
        <v>0</v>
      </c>
      <c r="C24" s="192">
        <v>58678</v>
      </c>
      <c r="D24" s="192">
        <v>2354</v>
      </c>
      <c r="E24" s="191">
        <v>0</v>
      </c>
      <c r="F24" s="191">
        <v>0</v>
      </c>
      <c r="G24" s="192">
        <v>0</v>
      </c>
      <c r="H24" s="192">
        <v>20513</v>
      </c>
      <c r="I24" s="192">
        <v>242082</v>
      </c>
    </row>
    <row r="25" spans="1:9" ht="14.25" customHeight="1">
      <c r="A25" s="191" t="s">
        <v>233</v>
      </c>
      <c r="B25" s="191">
        <v>0</v>
      </c>
      <c r="C25" s="192">
        <v>6171</v>
      </c>
      <c r="D25" s="191">
        <v>0</v>
      </c>
      <c r="E25" s="191">
        <v>0</v>
      </c>
      <c r="F25" s="191">
        <v>183</v>
      </c>
      <c r="G25" s="192">
        <v>8057</v>
      </c>
      <c r="H25" s="191">
        <v>951</v>
      </c>
      <c r="I25" s="192">
        <v>16062</v>
      </c>
    </row>
    <row r="26" spans="1:9" ht="14.25" customHeight="1">
      <c r="A26" s="191" t="s">
        <v>325</v>
      </c>
      <c r="B26" s="192">
        <v>1438</v>
      </c>
      <c r="C26" s="192">
        <v>21337</v>
      </c>
      <c r="D26" s="191">
        <v>125</v>
      </c>
      <c r="E26" s="191">
        <v>0</v>
      </c>
      <c r="F26" s="191">
        <v>134</v>
      </c>
      <c r="G26" s="192">
        <v>1303</v>
      </c>
      <c r="H26" s="191">
        <v>0</v>
      </c>
      <c r="I26" s="192">
        <v>108756</v>
      </c>
    </row>
    <row r="27" spans="1:9" ht="14.25" customHeight="1">
      <c r="A27" s="191" t="s">
        <v>137</v>
      </c>
      <c r="B27" s="192">
        <v>1354</v>
      </c>
      <c r="C27" s="192">
        <v>8719</v>
      </c>
      <c r="D27" s="192">
        <v>27656</v>
      </c>
      <c r="E27" s="191">
        <v>0</v>
      </c>
      <c r="F27" s="191">
        <v>1</v>
      </c>
      <c r="G27" s="192">
        <v>6288</v>
      </c>
      <c r="H27" s="192">
        <v>28339</v>
      </c>
      <c r="I27" s="192">
        <v>149223</v>
      </c>
    </row>
    <row r="28" spans="1:9" ht="14.25" customHeight="1">
      <c r="A28" s="191" t="s">
        <v>138</v>
      </c>
      <c r="B28" s="191">
        <v>0</v>
      </c>
      <c r="C28" s="192">
        <v>12991</v>
      </c>
      <c r="D28" s="191">
        <v>1960</v>
      </c>
      <c r="E28" s="191">
        <v>0</v>
      </c>
      <c r="F28" s="191">
        <v>0</v>
      </c>
      <c r="G28" s="191">
        <v>0</v>
      </c>
      <c r="H28" s="192">
        <v>6895</v>
      </c>
      <c r="I28" s="192">
        <v>73390</v>
      </c>
    </row>
    <row r="29" spans="1:9" ht="14.25" customHeight="1">
      <c r="A29" s="191" t="s">
        <v>139</v>
      </c>
      <c r="B29" s="191">
        <v>0</v>
      </c>
      <c r="C29" s="192">
        <v>26990</v>
      </c>
      <c r="D29" s="191">
        <v>0</v>
      </c>
      <c r="E29" s="191">
        <v>0</v>
      </c>
      <c r="F29" s="191">
        <v>0</v>
      </c>
      <c r="G29" s="191">
        <v>0</v>
      </c>
      <c r="H29" s="192">
        <v>5682</v>
      </c>
      <c r="I29" s="192">
        <v>108298</v>
      </c>
    </row>
    <row r="30" spans="1:9" ht="14.25" customHeight="1">
      <c r="A30" s="191" t="s">
        <v>140</v>
      </c>
      <c r="B30" s="191">
        <v>0</v>
      </c>
      <c r="C30" s="192">
        <v>2444</v>
      </c>
      <c r="D30" s="191">
        <v>0</v>
      </c>
      <c r="E30" s="191">
        <v>21</v>
      </c>
      <c r="F30" s="191">
        <v>0</v>
      </c>
      <c r="G30" s="192">
        <v>8095</v>
      </c>
      <c r="H30" s="192">
        <v>2982</v>
      </c>
      <c r="I30" s="192">
        <v>15644</v>
      </c>
    </row>
    <row r="31" spans="1:9" ht="14.25" customHeight="1">
      <c r="A31" s="191" t="s">
        <v>142</v>
      </c>
      <c r="B31" s="191">
        <v>22</v>
      </c>
      <c r="C31" s="192">
        <v>2389</v>
      </c>
      <c r="D31" s="191">
        <v>39</v>
      </c>
      <c r="E31" s="191">
        <v>0</v>
      </c>
      <c r="F31" s="191">
        <v>8</v>
      </c>
      <c r="G31" s="191">
        <v>1134</v>
      </c>
      <c r="H31" s="191">
        <v>768</v>
      </c>
      <c r="I31" s="192">
        <v>15902</v>
      </c>
    </row>
    <row r="32" spans="1:9" ht="14.25" customHeight="1">
      <c r="A32" s="191" t="s">
        <v>144</v>
      </c>
      <c r="B32" s="192">
        <v>428</v>
      </c>
      <c r="C32" s="192">
        <v>2559</v>
      </c>
      <c r="D32" s="192">
        <v>4458</v>
      </c>
      <c r="E32" s="191">
        <v>0</v>
      </c>
      <c r="F32" s="191">
        <v>3</v>
      </c>
      <c r="G32" s="191">
        <v>0</v>
      </c>
      <c r="H32" s="192">
        <v>4425</v>
      </c>
      <c r="I32" s="192">
        <v>11842</v>
      </c>
    </row>
    <row r="33" spans="1:9" ht="14.25" customHeight="1">
      <c r="A33" s="191" t="s">
        <v>145</v>
      </c>
      <c r="B33" s="191">
        <v>636</v>
      </c>
      <c r="C33" s="192">
        <v>30771</v>
      </c>
      <c r="D33" s="192">
        <v>5457</v>
      </c>
      <c r="E33" s="191">
        <v>3</v>
      </c>
      <c r="F33" s="191">
        <v>0</v>
      </c>
      <c r="G33" s="192">
        <v>18750</v>
      </c>
      <c r="H33" s="192">
        <v>13562</v>
      </c>
      <c r="I33" s="192">
        <v>250039</v>
      </c>
    </row>
    <row r="34" spans="1:9" ht="14.25" customHeight="1">
      <c r="A34" s="191" t="s">
        <v>326</v>
      </c>
      <c r="B34" s="192">
        <v>9170</v>
      </c>
      <c r="C34" s="192">
        <v>4545</v>
      </c>
      <c r="D34" s="192">
        <v>28669</v>
      </c>
      <c r="E34" s="191">
        <v>0</v>
      </c>
      <c r="F34" s="191">
        <v>43</v>
      </c>
      <c r="G34" s="192">
        <v>7094</v>
      </c>
      <c r="H34" s="192">
        <v>23594</v>
      </c>
      <c r="I34" s="192">
        <v>386111</v>
      </c>
    </row>
    <row r="35" spans="1:9" ht="12.75">
      <c r="A35" s="191" t="s">
        <v>150</v>
      </c>
      <c r="B35" s="191">
        <v>0</v>
      </c>
      <c r="C35" s="192">
        <v>1689</v>
      </c>
      <c r="D35" s="191">
        <v>0</v>
      </c>
      <c r="E35" s="191">
        <v>0</v>
      </c>
      <c r="F35" s="191">
        <v>0</v>
      </c>
      <c r="G35" s="192">
        <v>2209</v>
      </c>
      <c r="H35" s="191">
        <v>44</v>
      </c>
      <c r="I35" s="192">
        <v>3320</v>
      </c>
    </row>
    <row r="36" spans="1:9" ht="14.25" customHeight="1">
      <c r="A36" s="191" t="s">
        <v>236</v>
      </c>
      <c r="B36" s="191">
        <v>313</v>
      </c>
      <c r="C36" s="192">
        <v>2636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2">
        <v>5849</v>
      </c>
    </row>
    <row r="37" spans="1:9" ht="14.25" customHeight="1">
      <c r="A37" s="191" t="s">
        <v>153</v>
      </c>
      <c r="B37" s="191">
        <v>0</v>
      </c>
      <c r="C37" s="192">
        <v>2066</v>
      </c>
      <c r="D37" s="191">
        <v>0</v>
      </c>
      <c r="E37" s="191">
        <v>0</v>
      </c>
      <c r="F37" s="191">
        <v>15</v>
      </c>
      <c r="G37" s="192">
        <v>459</v>
      </c>
      <c r="H37" s="191">
        <v>89</v>
      </c>
      <c r="I37" s="192">
        <v>5978</v>
      </c>
    </row>
    <row r="38" spans="1:9" ht="14.25" customHeight="1">
      <c r="A38" s="191" t="s">
        <v>160</v>
      </c>
      <c r="B38" s="192">
        <v>6006</v>
      </c>
      <c r="C38" s="192">
        <v>5766</v>
      </c>
      <c r="D38" s="192">
        <v>7505</v>
      </c>
      <c r="E38" s="191">
        <v>0</v>
      </c>
      <c r="F38" s="191">
        <v>0</v>
      </c>
      <c r="G38" s="192">
        <v>7635</v>
      </c>
      <c r="H38" s="192">
        <v>9664</v>
      </c>
      <c r="I38" s="192">
        <v>55090</v>
      </c>
    </row>
    <row r="39" spans="1:9" ht="14.25" customHeight="1">
      <c r="A39" s="191" t="s">
        <v>162</v>
      </c>
      <c r="B39" s="191">
        <v>0</v>
      </c>
      <c r="C39" s="192">
        <v>1139</v>
      </c>
      <c r="D39" s="191">
        <v>3</v>
      </c>
      <c r="E39" s="191">
        <v>0</v>
      </c>
      <c r="F39" s="191">
        <v>0</v>
      </c>
      <c r="G39" s="191">
        <v>0</v>
      </c>
      <c r="H39" s="191">
        <v>0</v>
      </c>
      <c r="I39" s="192">
        <v>4497</v>
      </c>
    </row>
    <row r="40" spans="1:9" ht="14.25" customHeight="1">
      <c r="A40" s="191" t="s">
        <v>237</v>
      </c>
      <c r="B40" s="191">
        <v>0</v>
      </c>
      <c r="C40" s="192">
        <v>18807</v>
      </c>
      <c r="D40" s="192">
        <v>3136</v>
      </c>
      <c r="E40" s="191">
        <v>0</v>
      </c>
      <c r="F40" s="191">
        <v>20</v>
      </c>
      <c r="G40" s="191">
        <v>0</v>
      </c>
      <c r="H40" s="191">
        <v>417</v>
      </c>
      <c r="I40" s="192">
        <v>27426</v>
      </c>
    </row>
    <row r="41" spans="1:9" ht="14.25" customHeight="1">
      <c r="A41" s="191" t="s">
        <v>163</v>
      </c>
      <c r="B41" s="192">
        <v>3438</v>
      </c>
      <c r="C41" s="192">
        <v>3492</v>
      </c>
      <c r="D41" s="192">
        <v>68134</v>
      </c>
      <c r="E41" s="191">
        <v>0</v>
      </c>
      <c r="F41" s="191">
        <v>0</v>
      </c>
      <c r="G41" s="192">
        <v>7939</v>
      </c>
      <c r="H41" s="192">
        <v>22057</v>
      </c>
      <c r="I41" s="192">
        <v>131129</v>
      </c>
    </row>
    <row r="42" spans="1:9" ht="14.25" customHeight="1">
      <c r="A42" s="191" t="s">
        <v>164</v>
      </c>
      <c r="B42" s="191">
        <v>12</v>
      </c>
      <c r="C42" s="192">
        <v>5888</v>
      </c>
      <c r="D42" s="191">
        <v>0</v>
      </c>
      <c r="E42" s="191">
        <v>0</v>
      </c>
      <c r="F42" s="191">
        <v>4</v>
      </c>
      <c r="G42" s="192">
        <v>3162</v>
      </c>
      <c r="H42" s="191">
        <v>0</v>
      </c>
      <c r="I42" s="192">
        <v>46118</v>
      </c>
    </row>
    <row r="43" spans="1:9" ht="14.25" customHeight="1">
      <c r="A43" s="191" t="s">
        <v>192</v>
      </c>
      <c r="B43" s="191">
        <v>9</v>
      </c>
      <c r="C43" s="192">
        <v>1821</v>
      </c>
      <c r="D43" s="191">
        <v>0</v>
      </c>
      <c r="E43" s="191">
        <v>0</v>
      </c>
      <c r="F43" s="191">
        <v>0</v>
      </c>
      <c r="G43" s="192">
        <v>1150</v>
      </c>
      <c r="H43" s="192">
        <v>913</v>
      </c>
      <c r="I43" s="192">
        <v>21886</v>
      </c>
    </row>
    <row r="44" spans="1:9" ht="14.25" customHeight="1">
      <c r="A44" s="191" t="s">
        <v>166</v>
      </c>
      <c r="B44" s="192">
        <v>998</v>
      </c>
      <c r="C44" s="192">
        <v>34165</v>
      </c>
      <c r="D44" s="192">
        <v>3352</v>
      </c>
      <c r="E44" s="191">
        <v>0</v>
      </c>
      <c r="F44" s="191">
        <v>0</v>
      </c>
      <c r="G44" s="192">
        <v>21170</v>
      </c>
      <c r="H44" s="192">
        <v>24705</v>
      </c>
      <c r="I44" s="192">
        <v>354442</v>
      </c>
    </row>
    <row r="45" spans="1:9" ht="14.25" customHeight="1">
      <c r="A45" s="191" t="s">
        <v>167</v>
      </c>
      <c r="B45" s="191">
        <v>24</v>
      </c>
      <c r="C45" s="192">
        <v>1866</v>
      </c>
      <c r="D45" s="192">
        <v>561</v>
      </c>
      <c r="E45" s="191">
        <v>0</v>
      </c>
      <c r="F45" s="191">
        <v>0</v>
      </c>
      <c r="G45" s="192">
        <v>6820</v>
      </c>
      <c r="H45" s="191">
        <v>0</v>
      </c>
      <c r="I45" s="192">
        <v>117056</v>
      </c>
    </row>
    <row r="46" spans="1:9" ht="14.25" customHeight="1">
      <c r="A46" s="191" t="s">
        <v>193</v>
      </c>
      <c r="B46" s="191">
        <v>26</v>
      </c>
      <c r="C46" s="192">
        <v>3231</v>
      </c>
      <c r="D46" s="191">
        <v>0</v>
      </c>
      <c r="E46" s="191">
        <v>0</v>
      </c>
      <c r="F46" s="191">
        <v>0</v>
      </c>
      <c r="G46" s="191">
        <v>0</v>
      </c>
      <c r="H46" s="191">
        <v>893</v>
      </c>
      <c r="I46" s="192">
        <v>20097</v>
      </c>
    </row>
    <row r="47" spans="1:9" ht="14.25" customHeight="1">
      <c r="A47" s="202"/>
      <c r="B47" s="202"/>
      <c r="C47" s="203"/>
      <c r="D47" s="202"/>
      <c r="E47" s="202"/>
      <c r="F47" s="202"/>
      <c r="G47" s="202"/>
      <c r="H47" s="202"/>
      <c r="I47" s="203"/>
    </row>
    <row r="48" spans="1:9" ht="14.25" customHeight="1">
      <c r="A48" s="29" t="s">
        <v>364</v>
      </c>
      <c r="B48" s="22"/>
      <c r="C48" s="22"/>
      <c r="D48" s="22"/>
      <c r="E48"/>
    </row>
    <row r="50" spans="1:9" ht="14.25" customHeight="1">
      <c r="A50" s="52" t="s">
        <v>11</v>
      </c>
      <c r="B50" s="23">
        <f>MEDIAN(B4:B46,'Circ-Separate Collections A-L'!B4:B50)</f>
        <v>74.5</v>
      </c>
      <c r="C50" s="23">
        <f>MEDIAN(C4:C46,'Circ-Separate Collections A-L'!C4:C50)</f>
        <v>6228.5</v>
      </c>
      <c r="D50" s="23">
        <f>MEDIAN(D4:D46,'Circ-Separate Collections A-L'!D4:D50)</f>
        <v>12.5</v>
      </c>
      <c r="E50" s="28">
        <f>MEDIAN(E4:E46,'Circ-Separate Collections A-L'!E4:E50)</f>
        <v>0</v>
      </c>
      <c r="F50" s="23">
        <f>MEDIAN(F4:F46,'Circ-Separate Collections A-L'!F4:F50)</f>
        <v>0.5</v>
      </c>
      <c r="G50" s="23">
        <f>MEDIAN(G4:G46,'Circ-Separate Collections A-L'!G4:G50)</f>
        <v>1226.5</v>
      </c>
      <c r="H50" s="23">
        <f>MEDIAN(H4:H46,'Circ-Separate Collections A-L'!H4:H50)</f>
        <v>2406.5</v>
      </c>
      <c r="I50" s="23">
        <f>MEDIAN(I4:I46,'Circ-Separate Collections A-L'!I4:I50)</f>
        <v>44706.5</v>
      </c>
    </row>
    <row r="51" spans="1:9" ht="14.25" customHeight="1">
      <c r="A51" s="52" t="s">
        <v>10</v>
      </c>
      <c r="B51" s="23">
        <f>AVERAGE(B4:B46,'Circ-Separate Collections A-L'!B4:B50)</f>
        <v>1015.4777777777778</v>
      </c>
      <c r="C51" s="23">
        <f>AVERAGE(C4:C46,'Circ-Separate Collections A-L'!C4:C50)</f>
        <v>11295.2</v>
      </c>
      <c r="D51" s="23">
        <f>AVERAGE(D4:D46,'Circ-Separate Collections A-L'!D4:D50)</f>
        <v>4702.2666666666664</v>
      </c>
      <c r="E51" s="23">
        <f>AVERAGE(E4:E46,'Circ-Separate Collections A-L'!E4:E50)</f>
        <v>6.9666666666666668</v>
      </c>
      <c r="F51" s="23">
        <f>AVERAGE(F4:F46,'Circ-Separate Collections A-L'!F4:F50)</f>
        <v>57.211111111111109</v>
      </c>
      <c r="G51" s="23">
        <f>AVERAGE(G4:G46,'Circ-Separate Collections A-L'!G4:G50)</f>
        <v>4913.7555555555555</v>
      </c>
      <c r="H51" s="23">
        <f>AVERAGE(H4:H46,'Circ-Separate Collections A-L'!H4:H50)</f>
        <v>6548</v>
      </c>
      <c r="I51" s="23">
        <f>AVERAGE(I4:I46,'Circ-Separate Collections A-L'!I4:I50)</f>
        <v>78581.455555555556</v>
      </c>
    </row>
    <row r="52" spans="1:9" ht="14.25" customHeight="1">
      <c r="A52" s="52" t="s">
        <v>239</v>
      </c>
      <c r="B52" s="23">
        <f>SUM(B4:B46,'Circ-Separate Collections A-L'!B4:B50)</f>
        <v>91393</v>
      </c>
      <c r="C52" s="23">
        <f>SUM(C4:C46,'Circ-Separate Collections A-L'!C4:C50)</f>
        <v>1016568</v>
      </c>
      <c r="D52" s="23">
        <f>SUM(D4:D46,'Circ-Separate Collections A-L'!D4:D50)</f>
        <v>423204</v>
      </c>
      <c r="E52" s="23">
        <f>SUM(E4:E46,'Circ-Separate Collections A-L'!E4:E50)</f>
        <v>627</v>
      </c>
      <c r="F52" s="23">
        <f>SUM(F4:F46,'Circ-Separate Collections A-L'!F4:F50)</f>
        <v>5149</v>
      </c>
      <c r="G52" s="23">
        <f>SUM(G4:G46,'Circ-Separate Collections A-L'!G4:G50)</f>
        <v>442238</v>
      </c>
      <c r="H52" s="23">
        <f>SUM(H4:H46,'Circ-Separate Collections A-L'!H4:H50)</f>
        <v>589320</v>
      </c>
      <c r="I52" s="23">
        <f>SUM(I4:I46,'Circ-Separate Collections A-L'!I4:I50)</f>
        <v>7072331</v>
      </c>
    </row>
  </sheetData>
  <conditionalFormatting sqref="B4:I46">
    <cfRule type="cellIs" dxfId="160" priority="1" operator="lessThan">
      <formula>0</formula>
    </cfRule>
    <cfRule type="cellIs" dxfId="159" priority="2" operator="lessThan">
      <formula>0</formula>
    </cfRule>
    <cfRule type="cellIs" dxfId="158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0DBE-4B8F-4E9A-B105-339B2B3D365D}">
  <dimension ref="A1:I2"/>
  <sheetViews>
    <sheetView zoomScaleNormal="100" workbookViewId="0">
      <selection activeCell="D58" sqref="D58"/>
    </sheetView>
  </sheetViews>
  <sheetFormatPr defaultColWidth="8.85546875" defaultRowHeight="12.75"/>
  <sheetData>
    <row r="1" spans="1:9">
      <c r="A1" s="413" t="s">
        <v>178</v>
      </c>
      <c r="B1" s="413"/>
      <c r="C1" s="413"/>
      <c r="D1" s="413"/>
      <c r="E1" s="413"/>
      <c r="F1" s="413"/>
      <c r="G1" s="413"/>
      <c r="H1" s="413"/>
      <c r="I1" s="413"/>
    </row>
    <row r="2" spans="1:9">
      <c r="A2" s="413"/>
      <c r="B2" s="413"/>
      <c r="C2" s="413"/>
      <c r="D2" s="413"/>
      <c r="E2" s="413"/>
      <c r="F2" s="413"/>
      <c r="G2" s="413"/>
      <c r="H2" s="413"/>
      <c r="I2" s="413"/>
    </row>
  </sheetData>
  <mergeCells count="1">
    <mergeCell ref="A1:I2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E4C8-E13D-47E2-8E58-204D09C90136}">
  <dimension ref="A1:N137"/>
  <sheetViews>
    <sheetView zoomScaleNormal="100" workbookViewId="0">
      <pane ySplit="3" topLeftCell="A100" activePane="bottomLeft" state="frozen"/>
      <selection pane="bottomLeft" activeCell="F27" sqref="F27"/>
      <selection activeCell="D58" sqref="D58"/>
    </sheetView>
  </sheetViews>
  <sheetFormatPr defaultColWidth="9.140625" defaultRowHeight="12.75"/>
  <cols>
    <col min="1" max="1" width="16.85546875" customWidth="1"/>
    <col min="2" max="2" width="9.28515625" hidden="1" customWidth="1"/>
    <col min="3" max="3" width="9.85546875" bestFit="1" customWidth="1"/>
    <col min="4" max="4" width="5.28515625" customWidth="1"/>
    <col min="5" max="5" width="2.28515625" customWidth="1"/>
    <col min="6" max="6" width="14.28515625" customWidth="1"/>
    <col min="7" max="7" width="9.28515625" hidden="1" customWidth="1"/>
    <col min="8" max="8" width="9.140625" customWidth="1"/>
    <col min="9" max="9" width="5.42578125" customWidth="1"/>
    <col min="10" max="10" width="2.28515625" customWidth="1"/>
    <col min="11" max="11" width="16.5703125" bestFit="1" customWidth="1"/>
    <col min="12" max="12" width="9.28515625" hidden="1" customWidth="1"/>
    <col min="13" max="13" width="9.85546875" bestFit="1" customWidth="1"/>
    <col min="14" max="14" width="5.42578125" customWidth="1"/>
    <col min="15" max="15" width="28.140625" bestFit="1" customWidth="1"/>
    <col min="16" max="16" width="38.140625" bestFit="1" customWidth="1"/>
    <col min="17" max="17" width="20.42578125" bestFit="1" customWidth="1"/>
    <col min="18" max="18" width="2.42578125" customWidth="1"/>
    <col min="20" max="20" width="8.42578125" bestFit="1" customWidth="1"/>
    <col min="22" max="22" width="7.7109375" bestFit="1" customWidth="1"/>
    <col min="23" max="23" width="4.140625" customWidth="1"/>
    <col min="25" max="25" width="8.42578125" bestFit="1" customWidth="1"/>
    <col min="26" max="26" width="9" bestFit="1" customWidth="1"/>
    <col min="27" max="27" width="7.7109375" bestFit="1" customWidth="1"/>
  </cols>
  <sheetData>
    <row r="1" spans="1:14" ht="15">
      <c r="A1" s="1" t="s">
        <v>365</v>
      </c>
      <c r="B1" s="1"/>
      <c r="M1" s="119"/>
    </row>
    <row r="2" spans="1:14">
      <c r="A2" s="131" t="s">
        <v>366</v>
      </c>
      <c r="B2" s="131"/>
      <c r="M2" s="119"/>
    </row>
    <row r="3" spans="1:14" ht="33.75">
      <c r="A3" s="89"/>
      <c r="B3" s="204" t="s">
        <v>367</v>
      </c>
      <c r="C3" s="204" t="s">
        <v>368</v>
      </c>
      <c r="D3" s="205" t="s">
        <v>369</v>
      </c>
      <c r="E3" s="205"/>
      <c r="F3" s="51"/>
      <c r="G3" s="204"/>
      <c r="H3" s="204"/>
      <c r="I3" s="205"/>
      <c r="J3" s="205"/>
      <c r="K3" s="51"/>
      <c r="L3" s="204"/>
      <c r="M3" s="204"/>
      <c r="N3" s="205"/>
    </row>
    <row r="4" spans="1:14">
      <c r="A4" s="26" t="s">
        <v>24</v>
      </c>
      <c r="B4" s="46">
        <v>55055</v>
      </c>
      <c r="C4" s="206">
        <v>327052</v>
      </c>
      <c r="D4" s="47">
        <f>C4/B4</f>
        <v>5.9404595404595408</v>
      </c>
      <c r="E4" s="207"/>
      <c r="J4" s="207"/>
    </row>
    <row r="5" spans="1:14">
      <c r="A5" s="26" t="s">
        <v>185</v>
      </c>
      <c r="B5" s="46">
        <v>29704</v>
      </c>
      <c r="C5" s="206">
        <v>210452</v>
      </c>
      <c r="D5" s="47">
        <f t="shared" ref="D5:D46" si="0">C5/B5</f>
        <v>7.0849717209803398</v>
      </c>
      <c r="E5" s="207"/>
      <c r="J5" s="207"/>
    </row>
    <row r="6" spans="1:14">
      <c r="A6" s="26" t="s">
        <v>27</v>
      </c>
      <c r="B6" s="46">
        <v>45217</v>
      </c>
      <c r="C6" s="206">
        <v>308716</v>
      </c>
      <c r="D6" s="47">
        <f t="shared" si="0"/>
        <v>6.8274321604706198</v>
      </c>
      <c r="E6" s="207"/>
      <c r="J6" s="207"/>
    </row>
    <row r="7" spans="1:14">
      <c r="A7" s="26" t="s">
        <v>29</v>
      </c>
      <c r="B7" s="46">
        <v>2306</v>
      </c>
      <c r="C7" s="206">
        <v>11650</v>
      </c>
      <c r="D7" s="47">
        <f t="shared" si="0"/>
        <v>5.0520381613183005</v>
      </c>
      <c r="E7" s="207"/>
      <c r="J7" s="207"/>
    </row>
    <row r="8" spans="1:14">
      <c r="A8" s="26" t="s">
        <v>30</v>
      </c>
      <c r="B8" s="46">
        <v>43996</v>
      </c>
      <c r="C8" s="206">
        <v>189929</v>
      </c>
      <c r="D8" s="47">
        <f t="shared" si="0"/>
        <v>4.3169606327847987</v>
      </c>
      <c r="E8" s="207"/>
      <c r="J8" s="207"/>
    </row>
    <row r="9" spans="1:14">
      <c r="A9" s="26" t="s">
        <v>32</v>
      </c>
      <c r="B9" s="46">
        <v>181472</v>
      </c>
      <c r="C9" s="206">
        <v>283460</v>
      </c>
      <c r="D9" s="47">
        <f t="shared" si="0"/>
        <v>1.5620040557220949</v>
      </c>
      <c r="E9" s="207"/>
      <c r="J9" s="207"/>
    </row>
    <row r="10" spans="1:14">
      <c r="A10" s="26" t="s">
        <v>33</v>
      </c>
      <c r="B10" s="46">
        <v>34727</v>
      </c>
      <c r="C10" s="206">
        <v>190595</v>
      </c>
      <c r="D10" s="47">
        <f t="shared" si="0"/>
        <v>5.4883807988020852</v>
      </c>
      <c r="E10" s="207"/>
      <c r="J10" s="207"/>
    </row>
    <row r="11" spans="1:14">
      <c r="A11" s="26" t="s">
        <v>35</v>
      </c>
      <c r="B11" s="46">
        <v>13141</v>
      </c>
      <c r="C11" s="206">
        <v>89233</v>
      </c>
      <c r="D11" s="47">
        <f t="shared" si="0"/>
        <v>6.7904269081500646</v>
      </c>
      <c r="E11" s="207"/>
      <c r="J11" s="207"/>
    </row>
    <row r="12" spans="1:14">
      <c r="A12" s="26" t="s">
        <v>37</v>
      </c>
      <c r="B12" s="46">
        <v>8784</v>
      </c>
      <c r="C12" s="206">
        <v>27871</v>
      </c>
      <c r="D12" s="47">
        <f t="shared" si="0"/>
        <v>3.1729280510018216</v>
      </c>
      <c r="E12" s="207"/>
      <c r="J12" s="207"/>
    </row>
    <row r="13" spans="1:14">
      <c r="A13" s="26" t="s">
        <v>38</v>
      </c>
      <c r="B13" s="46">
        <v>382831</v>
      </c>
      <c r="C13" s="206">
        <v>1001332</v>
      </c>
      <c r="D13" s="47">
        <f t="shared" si="0"/>
        <v>2.6155980053861887</v>
      </c>
      <c r="E13" s="207"/>
      <c r="J13" s="207"/>
    </row>
    <row r="14" spans="1:14">
      <c r="A14" s="26" t="s">
        <v>39</v>
      </c>
      <c r="B14" s="46">
        <v>5937</v>
      </c>
      <c r="C14" s="206">
        <v>19512</v>
      </c>
      <c r="D14" s="47">
        <f t="shared" si="0"/>
        <v>3.2865083375442143</v>
      </c>
      <c r="E14" s="207"/>
      <c r="J14" s="207"/>
    </row>
    <row r="15" spans="1:14">
      <c r="A15" s="26" t="s">
        <v>40</v>
      </c>
      <c r="B15" s="46">
        <v>7382</v>
      </c>
      <c r="C15" s="206">
        <v>15046</v>
      </c>
      <c r="D15" s="47">
        <f t="shared" si="0"/>
        <v>2.0382010295312925</v>
      </c>
      <c r="E15" s="207"/>
      <c r="J15" s="207"/>
    </row>
    <row r="16" spans="1:14">
      <c r="A16" s="26" t="s">
        <v>42</v>
      </c>
      <c r="B16" s="46">
        <v>79195</v>
      </c>
      <c r="C16" s="206">
        <v>354373</v>
      </c>
      <c r="D16" s="47">
        <f t="shared" si="0"/>
        <v>4.4746890586526931</v>
      </c>
      <c r="E16" s="207"/>
      <c r="J16" s="207"/>
    </row>
    <row r="17" spans="1:10">
      <c r="A17" s="26" t="s">
        <v>43</v>
      </c>
      <c r="B17" s="46">
        <v>2529</v>
      </c>
      <c r="C17" s="206">
        <v>8026</v>
      </c>
      <c r="D17" s="47">
        <f t="shared" si="0"/>
        <v>3.173586397785686</v>
      </c>
      <c r="E17" s="207"/>
      <c r="J17" s="207"/>
    </row>
    <row r="18" spans="1:10">
      <c r="A18" s="26" t="s">
        <v>44</v>
      </c>
      <c r="B18" s="46">
        <v>2625</v>
      </c>
      <c r="C18" s="206">
        <v>5943</v>
      </c>
      <c r="D18" s="47">
        <f t="shared" si="0"/>
        <v>2.2639999999999998</v>
      </c>
      <c r="E18" s="207"/>
      <c r="J18" s="207"/>
    </row>
    <row r="19" spans="1:10">
      <c r="A19" s="26" t="s">
        <v>46</v>
      </c>
      <c r="B19" s="46">
        <v>1553</v>
      </c>
      <c r="C19" s="206">
        <v>1393</v>
      </c>
      <c r="D19" s="47">
        <f t="shared" si="0"/>
        <v>0.89697359948486799</v>
      </c>
      <c r="E19" s="207"/>
      <c r="J19" s="207"/>
    </row>
    <row r="20" spans="1:10">
      <c r="A20" s="26" t="s">
        <v>47</v>
      </c>
      <c r="B20" s="46">
        <v>17269</v>
      </c>
      <c r="C20" s="206">
        <v>50279</v>
      </c>
      <c r="D20" s="47">
        <f t="shared" si="0"/>
        <v>2.911517748566796</v>
      </c>
      <c r="E20" s="207"/>
      <c r="J20" s="207"/>
    </row>
    <row r="21" spans="1:10">
      <c r="A21" s="26" t="s">
        <v>49</v>
      </c>
      <c r="B21" s="46">
        <v>40866</v>
      </c>
      <c r="C21" s="206">
        <v>130225</v>
      </c>
      <c r="D21" s="47">
        <f t="shared" si="0"/>
        <v>3.1866343659766065</v>
      </c>
      <c r="E21" s="207"/>
      <c r="J21" s="207"/>
    </row>
    <row r="22" spans="1:10">
      <c r="A22" s="26" t="s">
        <v>50</v>
      </c>
      <c r="B22" s="46">
        <v>35773</v>
      </c>
      <c r="C22" s="206">
        <v>275508</v>
      </c>
      <c r="D22" s="47">
        <f t="shared" si="0"/>
        <v>7.7015626310345793</v>
      </c>
      <c r="E22" s="207"/>
      <c r="J22" s="207"/>
    </row>
    <row r="23" spans="1:10">
      <c r="A23" s="26" t="s">
        <v>51</v>
      </c>
      <c r="B23" s="46">
        <v>13677</v>
      </c>
      <c r="C23" s="206">
        <v>27498</v>
      </c>
      <c r="D23" s="47">
        <f t="shared" si="0"/>
        <v>2.0105286246983987</v>
      </c>
      <c r="E23" s="207"/>
      <c r="J23" s="207"/>
    </row>
    <row r="24" spans="1:10">
      <c r="A24" s="26" t="s">
        <v>52</v>
      </c>
      <c r="B24" s="46">
        <v>107806</v>
      </c>
      <c r="C24" s="206">
        <v>135790</v>
      </c>
      <c r="D24" s="47">
        <f t="shared" si="0"/>
        <v>1.2595773890135984</v>
      </c>
      <c r="E24" s="207"/>
      <c r="J24" s="207"/>
    </row>
    <row r="25" spans="1:10">
      <c r="A25" s="26" t="s">
        <v>54</v>
      </c>
      <c r="B25" s="46">
        <v>174078</v>
      </c>
      <c r="C25" s="206">
        <v>198284</v>
      </c>
      <c r="D25" s="47">
        <f t="shared" si="0"/>
        <v>1.1390526086007422</v>
      </c>
      <c r="E25" s="207"/>
      <c r="J25" s="207"/>
    </row>
    <row r="26" spans="1:10">
      <c r="A26" s="26" t="s">
        <v>56</v>
      </c>
      <c r="B26" s="46">
        <v>96550</v>
      </c>
      <c r="C26" s="206">
        <v>444795</v>
      </c>
      <c r="D26" s="47">
        <f t="shared" si="0"/>
        <v>4.606887622993268</v>
      </c>
      <c r="E26" s="207"/>
      <c r="J26" s="207"/>
    </row>
    <row r="27" spans="1:10" ht="22.5">
      <c r="A27" s="51" t="s">
        <v>57</v>
      </c>
      <c r="B27" s="46">
        <v>380406</v>
      </c>
      <c r="C27" s="206">
        <v>512692</v>
      </c>
      <c r="D27" s="47">
        <f t="shared" si="0"/>
        <v>1.3477495097343364</v>
      </c>
      <c r="E27" s="207"/>
      <c r="J27" s="207"/>
    </row>
    <row r="28" spans="1:10">
      <c r="A28" s="26" t="s">
        <v>58</v>
      </c>
      <c r="B28" s="46">
        <v>2796</v>
      </c>
      <c r="C28" s="206">
        <v>15353</v>
      </c>
      <c r="D28" s="47">
        <f t="shared" si="0"/>
        <v>5.4910586552217451</v>
      </c>
      <c r="E28" s="207"/>
      <c r="J28" s="207"/>
    </row>
    <row r="29" spans="1:10">
      <c r="A29" s="26" t="s">
        <v>59</v>
      </c>
      <c r="B29" s="46">
        <v>345809</v>
      </c>
      <c r="C29" s="206">
        <v>1208254</v>
      </c>
      <c r="D29" s="47">
        <f t="shared" si="0"/>
        <v>3.4939923483772835</v>
      </c>
      <c r="E29" s="207"/>
      <c r="J29" s="207"/>
    </row>
    <row r="30" spans="1:10">
      <c r="A30" s="26" t="s">
        <v>60</v>
      </c>
      <c r="B30" s="46">
        <v>61256</v>
      </c>
      <c r="C30" s="206">
        <v>157221</v>
      </c>
      <c r="D30" s="47">
        <f t="shared" si="0"/>
        <v>2.56662204518741</v>
      </c>
      <c r="E30" s="207"/>
      <c r="J30" s="207"/>
    </row>
    <row r="31" spans="1:10">
      <c r="A31" s="26" t="s">
        <v>61</v>
      </c>
      <c r="B31" s="46">
        <v>51730</v>
      </c>
      <c r="C31" s="206">
        <v>277938</v>
      </c>
      <c r="D31" s="47">
        <f t="shared" si="0"/>
        <v>5.3728590759713901</v>
      </c>
      <c r="E31" s="207"/>
      <c r="J31" s="207"/>
    </row>
    <row r="32" spans="1:10">
      <c r="A32" s="26" t="s">
        <v>63</v>
      </c>
      <c r="B32" s="46">
        <v>4417</v>
      </c>
      <c r="C32" s="206">
        <v>15076</v>
      </c>
      <c r="D32" s="47">
        <f t="shared" si="0"/>
        <v>3.4131763640479962</v>
      </c>
      <c r="E32" s="207"/>
      <c r="J32" s="207"/>
    </row>
    <row r="33" spans="1:10">
      <c r="A33" s="26" t="s">
        <v>65</v>
      </c>
      <c r="B33" s="46">
        <v>77648</v>
      </c>
      <c r="C33" s="206">
        <v>259957</v>
      </c>
      <c r="D33" s="47">
        <f t="shared" si="0"/>
        <v>3.3478904801153924</v>
      </c>
      <c r="E33" s="207"/>
      <c r="J33" s="207"/>
    </row>
    <row r="34" spans="1:10">
      <c r="A34" s="26" t="s">
        <v>66</v>
      </c>
      <c r="B34" s="46">
        <v>4291</v>
      </c>
      <c r="C34" s="206">
        <v>20607</v>
      </c>
      <c r="D34" s="47">
        <f t="shared" si="0"/>
        <v>4.8023770682824516</v>
      </c>
      <c r="E34" s="207"/>
      <c r="J34" s="207"/>
    </row>
    <row r="35" spans="1:10">
      <c r="A35" s="26" t="s">
        <v>67</v>
      </c>
      <c r="B35" s="46">
        <v>3907</v>
      </c>
      <c r="C35" s="206">
        <v>10133</v>
      </c>
      <c r="D35" s="47">
        <f t="shared" si="0"/>
        <v>2.5935500383926287</v>
      </c>
      <c r="E35" s="207"/>
      <c r="J35" s="207"/>
    </row>
    <row r="36" spans="1:10" ht="22.5">
      <c r="A36" s="51" t="s">
        <v>68</v>
      </c>
      <c r="B36" s="46">
        <v>11225</v>
      </c>
      <c r="C36" s="206">
        <v>55756</v>
      </c>
      <c r="D36" s="47">
        <f t="shared" si="0"/>
        <v>4.9671269487750553</v>
      </c>
      <c r="E36" s="207"/>
      <c r="J36" s="207"/>
    </row>
    <row r="37" spans="1:10">
      <c r="A37" s="26" t="s">
        <v>69</v>
      </c>
      <c r="B37" s="46">
        <v>12730</v>
      </c>
      <c r="C37" s="206">
        <v>32223</v>
      </c>
      <c r="D37" s="47">
        <f t="shared" si="0"/>
        <v>2.5312647289866459</v>
      </c>
      <c r="E37" s="207"/>
      <c r="J37" s="207"/>
    </row>
    <row r="38" spans="1:10">
      <c r="A38" s="26" t="s">
        <v>70</v>
      </c>
      <c r="B38" s="46">
        <v>242674</v>
      </c>
      <c r="C38" s="206">
        <v>282525</v>
      </c>
      <c r="D38" s="47">
        <f t="shared" si="0"/>
        <v>1.1642161912689453</v>
      </c>
      <c r="E38" s="207"/>
      <c r="J38" s="207"/>
    </row>
    <row r="39" spans="1:10">
      <c r="A39" s="26" t="s">
        <v>71</v>
      </c>
      <c r="B39" s="46">
        <v>54044</v>
      </c>
      <c r="C39" s="206">
        <v>159888</v>
      </c>
      <c r="D39" s="47">
        <f t="shared" si="0"/>
        <v>2.9584782769595144</v>
      </c>
      <c r="E39" s="207"/>
      <c r="J39" s="207"/>
    </row>
    <row r="40" spans="1:10">
      <c r="A40" s="26" t="s">
        <v>72</v>
      </c>
      <c r="B40" s="46">
        <v>9664</v>
      </c>
      <c r="C40" s="206">
        <v>12801</v>
      </c>
      <c r="D40" s="47">
        <f t="shared" si="0"/>
        <v>1.3246067880794703</v>
      </c>
      <c r="E40" s="207"/>
      <c r="J40" s="207"/>
    </row>
    <row r="41" spans="1:10">
      <c r="A41" s="26" t="s">
        <v>74</v>
      </c>
      <c r="B41" s="46">
        <v>9083</v>
      </c>
      <c r="C41" s="206">
        <v>31152</v>
      </c>
      <c r="D41" s="47">
        <f>C41/B41</f>
        <v>3.4297038423428381</v>
      </c>
      <c r="E41" s="207"/>
      <c r="J41" s="207"/>
    </row>
    <row r="42" spans="1:10">
      <c r="A42" s="26" t="s">
        <v>75</v>
      </c>
      <c r="B42" s="46">
        <v>38952</v>
      </c>
      <c r="C42" s="206">
        <v>171035</v>
      </c>
      <c r="D42" s="47">
        <f t="shared" si="0"/>
        <v>4.3909170260833843</v>
      </c>
      <c r="E42" s="207"/>
      <c r="J42" s="207"/>
    </row>
    <row r="43" spans="1:10">
      <c r="A43" s="26" t="s">
        <v>76</v>
      </c>
      <c r="B43" s="46">
        <v>210825</v>
      </c>
      <c r="C43" s="206">
        <v>224794</v>
      </c>
      <c r="D43" s="47">
        <f t="shared" si="0"/>
        <v>1.0662587454049568</v>
      </c>
      <c r="E43" s="207"/>
      <c r="J43" s="207"/>
    </row>
    <row r="44" spans="1:10">
      <c r="A44" s="26" t="s">
        <v>77</v>
      </c>
      <c r="B44" s="46">
        <v>12598</v>
      </c>
      <c r="C44" s="206">
        <v>40344</v>
      </c>
      <c r="D44" s="47">
        <f t="shared" si="0"/>
        <v>3.2024130814414988</v>
      </c>
      <c r="E44" s="207"/>
      <c r="J44" s="207"/>
    </row>
    <row r="45" spans="1:10">
      <c r="A45" s="26" t="s">
        <v>78</v>
      </c>
      <c r="B45" s="46">
        <v>9920</v>
      </c>
      <c r="C45" s="206">
        <v>28401</v>
      </c>
      <c r="D45" s="47">
        <f t="shared" si="0"/>
        <v>2.8630040322580643</v>
      </c>
      <c r="E45" s="207"/>
      <c r="J45" s="207"/>
    </row>
    <row r="46" spans="1:10">
      <c r="A46" s="26" t="s">
        <v>79</v>
      </c>
      <c r="B46" s="46">
        <v>160272</v>
      </c>
      <c r="C46" s="206">
        <v>422967</v>
      </c>
      <c r="D46" s="47">
        <f t="shared" si="0"/>
        <v>2.6390573525007488</v>
      </c>
      <c r="E46" s="207"/>
      <c r="J46" s="207"/>
    </row>
    <row r="47" spans="1:10">
      <c r="A47" s="26" t="s">
        <v>80</v>
      </c>
      <c r="B47" s="46">
        <v>4229</v>
      </c>
      <c r="C47" s="206">
        <v>16955</v>
      </c>
      <c r="D47" s="47">
        <f>C47/B47</f>
        <v>4.0092220383069286</v>
      </c>
      <c r="E47" s="47"/>
      <c r="F47" s="26"/>
      <c r="G47" s="26"/>
      <c r="H47" s="48"/>
      <c r="I47" s="47"/>
      <c r="J47" s="47"/>
    </row>
    <row r="48" spans="1:10">
      <c r="A48" s="26" t="s">
        <v>187</v>
      </c>
      <c r="B48" s="46">
        <v>8873</v>
      </c>
      <c r="C48" s="206">
        <v>53507</v>
      </c>
      <c r="D48" s="47">
        <f t="shared" ref="D48:D89" si="1">C48/B48</f>
        <v>6.0303166910853152</v>
      </c>
      <c r="J48" s="47"/>
    </row>
    <row r="49" spans="1:14">
      <c r="A49" s="26" t="s">
        <v>82</v>
      </c>
      <c r="B49" s="46">
        <v>31554</v>
      </c>
      <c r="C49" s="206">
        <v>133191</v>
      </c>
      <c r="D49" s="47">
        <f t="shared" si="1"/>
        <v>4.2210496292070738</v>
      </c>
    </row>
    <row r="50" spans="1:14">
      <c r="A50" s="26" t="s">
        <v>83</v>
      </c>
      <c r="B50" s="46">
        <v>10841</v>
      </c>
      <c r="C50" s="206">
        <v>22460</v>
      </c>
      <c r="D50" s="47">
        <f t="shared" si="1"/>
        <v>2.071764597361867</v>
      </c>
    </row>
    <row r="51" spans="1:14">
      <c r="A51" s="26" t="s">
        <v>84</v>
      </c>
      <c r="B51" s="46">
        <v>27155</v>
      </c>
      <c r="C51" s="206">
        <v>126502</v>
      </c>
      <c r="D51" s="47">
        <f t="shared" si="1"/>
        <v>4.6585159270852516</v>
      </c>
      <c r="E51" s="47"/>
      <c r="H51" s="48"/>
      <c r="I51" s="47"/>
      <c r="J51" s="47"/>
      <c r="K51" s="69"/>
      <c r="L51" s="69"/>
      <c r="M51" s="48"/>
      <c r="N51" s="47"/>
    </row>
    <row r="52" spans="1:14">
      <c r="A52" s="26" t="s">
        <v>85</v>
      </c>
      <c r="B52" s="46">
        <v>12690</v>
      </c>
      <c r="C52" s="206">
        <v>25683</v>
      </c>
      <c r="D52" s="47">
        <f t="shared" si="1"/>
        <v>2.0238770685579195</v>
      </c>
      <c r="E52" s="47"/>
      <c r="H52" s="48"/>
      <c r="I52" s="47"/>
      <c r="J52" s="47"/>
      <c r="M52" s="48"/>
      <c r="N52" s="47"/>
    </row>
    <row r="53" spans="1:14">
      <c r="A53" s="26" t="s">
        <v>86</v>
      </c>
      <c r="B53" s="46">
        <v>5299</v>
      </c>
      <c r="C53" s="206">
        <v>11593</v>
      </c>
      <c r="D53" s="47">
        <f t="shared" si="1"/>
        <v>2.187771277599547</v>
      </c>
      <c r="E53" s="47"/>
      <c r="F53" s="26"/>
      <c r="G53" s="26"/>
      <c r="H53" s="48"/>
      <c r="I53" s="47"/>
      <c r="J53" s="47"/>
      <c r="M53" s="119"/>
    </row>
    <row r="54" spans="1:14">
      <c r="A54" s="69" t="s">
        <v>88</v>
      </c>
      <c r="B54" s="46">
        <v>67749</v>
      </c>
      <c r="C54" s="206">
        <v>146021</v>
      </c>
      <c r="D54" s="47">
        <f t="shared" si="1"/>
        <v>2.1553233258055471</v>
      </c>
    </row>
    <row r="55" spans="1:14">
      <c r="A55" s="26" t="s">
        <v>89</v>
      </c>
      <c r="B55" s="46">
        <v>2943</v>
      </c>
      <c r="C55" s="206">
        <v>18309</v>
      </c>
      <c r="D55" s="47">
        <f t="shared" si="1"/>
        <v>6.221202854230377</v>
      </c>
    </row>
    <row r="56" spans="1:14">
      <c r="A56" s="26" t="s">
        <v>188</v>
      </c>
      <c r="B56" s="46">
        <v>183791</v>
      </c>
      <c r="C56" s="206">
        <v>974386</v>
      </c>
      <c r="D56" s="47">
        <f t="shared" si="1"/>
        <v>5.3015980107839882</v>
      </c>
    </row>
    <row r="57" spans="1:14">
      <c r="A57" s="26" t="s">
        <v>91</v>
      </c>
      <c r="B57" s="46">
        <v>18617</v>
      </c>
      <c r="C57" s="206">
        <v>41966</v>
      </c>
      <c r="D57" s="47">
        <f t="shared" si="1"/>
        <v>2.2541762904871891</v>
      </c>
    </row>
    <row r="58" spans="1:14">
      <c r="A58" s="26" t="s">
        <v>92</v>
      </c>
      <c r="B58" s="46">
        <v>152419</v>
      </c>
      <c r="C58" s="206">
        <v>774512</v>
      </c>
      <c r="D58" s="47">
        <f t="shared" si="1"/>
        <v>5.0814662214028434</v>
      </c>
    </row>
    <row r="59" spans="1:14">
      <c r="A59" s="26" t="s">
        <v>94</v>
      </c>
      <c r="B59" s="46">
        <v>14962</v>
      </c>
      <c r="C59" s="206">
        <v>4914</v>
      </c>
      <c r="D59" s="47">
        <f t="shared" si="1"/>
        <v>0.32843202780376957</v>
      </c>
    </row>
    <row r="60" spans="1:14">
      <c r="A60" s="26" t="s">
        <v>189</v>
      </c>
      <c r="B60" s="46">
        <v>201880</v>
      </c>
      <c r="C60" s="206">
        <v>705010</v>
      </c>
      <c r="D60" s="47">
        <f t="shared" si="1"/>
        <v>3.4922231028333663</v>
      </c>
    </row>
    <row r="61" spans="1:14">
      <c r="A61" s="26" t="s">
        <v>96</v>
      </c>
      <c r="B61" s="46">
        <v>17780</v>
      </c>
      <c r="C61" s="206">
        <v>118726</v>
      </c>
      <c r="D61" s="47">
        <f t="shared" si="1"/>
        <v>6.6775028121484814</v>
      </c>
    </row>
    <row r="62" spans="1:14">
      <c r="A62" s="26" t="s">
        <v>97</v>
      </c>
      <c r="B62" s="46">
        <v>6676</v>
      </c>
      <c r="C62" s="206">
        <v>18092</v>
      </c>
      <c r="D62" s="47">
        <f t="shared" si="1"/>
        <v>2.7100059916117436</v>
      </c>
    </row>
    <row r="63" spans="1:14">
      <c r="A63" s="26" t="s">
        <v>98</v>
      </c>
      <c r="B63" s="46">
        <v>29921</v>
      </c>
      <c r="C63" s="206">
        <v>152518</v>
      </c>
      <c r="D63" s="47">
        <f t="shared" si="1"/>
        <v>5.0973563717790178</v>
      </c>
    </row>
    <row r="64" spans="1:14">
      <c r="A64" s="26" t="s">
        <v>99</v>
      </c>
      <c r="B64" s="46">
        <v>23685</v>
      </c>
      <c r="C64" s="206">
        <v>127318</v>
      </c>
      <c r="D64" s="47">
        <f t="shared" si="1"/>
        <v>5.3754697065653367</v>
      </c>
    </row>
    <row r="65" spans="1:4">
      <c r="A65" s="26" t="s">
        <v>100</v>
      </c>
      <c r="B65" s="46">
        <v>127603</v>
      </c>
      <c r="C65" s="206">
        <v>554820</v>
      </c>
      <c r="D65" s="47">
        <f t="shared" si="1"/>
        <v>4.3480168961544789</v>
      </c>
    </row>
    <row r="66" spans="1:4">
      <c r="A66" s="26" t="s">
        <v>101</v>
      </c>
      <c r="B66" s="46">
        <v>8788</v>
      </c>
      <c r="C66" s="206">
        <v>35607</v>
      </c>
      <c r="D66" s="47">
        <f t="shared" si="1"/>
        <v>4.0517751479289945</v>
      </c>
    </row>
    <row r="67" spans="1:4">
      <c r="A67" s="26" t="s">
        <v>102</v>
      </c>
      <c r="B67" s="46">
        <v>6089</v>
      </c>
      <c r="C67" s="206">
        <v>14463</v>
      </c>
      <c r="D67" s="47">
        <f t="shared" si="1"/>
        <v>2.3752668746920675</v>
      </c>
    </row>
    <row r="68" spans="1:4">
      <c r="A68" s="26" t="s">
        <v>104</v>
      </c>
      <c r="B68" s="46">
        <v>207775</v>
      </c>
      <c r="C68" s="206">
        <v>902924</v>
      </c>
      <c r="D68" s="47">
        <f t="shared" si="1"/>
        <v>4.345681626759716</v>
      </c>
    </row>
    <row r="69" spans="1:4">
      <c r="A69" s="26" t="s">
        <v>105</v>
      </c>
      <c r="B69" s="46">
        <v>40534</v>
      </c>
      <c r="C69" s="206">
        <v>423897</v>
      </c>
      <c r="D69" s="47">
        <f t="shared" si="1"/>
        <v>10.457813193861943</v>
      </c>
    </row>
    <row r="70" spans="1:4">
      <c r="A70" s="26" t="s">
        <v>106</v>
      </c>
      <c r="B70" s="46">
        <v>11343</v>
      </c>
      <c r="C70" s="206">
        <v>37063</v>
      </c>
      <c r="D70" s="47">
        <f t="shared" si="1"/>
        <v>3.2674777395750683</v>
      </c>
    </row>
    <row r="71" spans="1:4">
      <c r="A71" s="26" t="s">
        <v>107</v>
      </c>
      <c r="B71" s="46">
        <v>43667</v>
      </c>
      <c r="C71" s="206">
        <v>251471</v>
      </c>
      <c r="D71" s="47">
        <f t="shared" si="1"/>
        <v>5.7588339020312826</v>
      </c>
    </row>
    <row r="72" spans="1:4">
      <c r="A72" s="26" t="s">
        <v>108</v>
      </c>
      <c r="B72" s="46">
        <v>21516</v>
      </c>
      <c r="C72" s="206">
        <v>41453</v>
      </c>
      <c r="D72" s="47">
        <f t="shared" si="1"/>
        <v>1.9266127532998698</v>
      </c>
    </row>
    <row r="73" spans="1:4">
      <c r="A73" s="26" t="s">
        <v>109</v>
      </c>
      <c r="B73" s="46">
        <v>231296</v>
      </c>
      <c r="C73" s="206">
        <v>538916</v>
      </c>
      <c r="D73" s="47">
        <f t="shared" si="1"/>
        <v>2.3299840896513557</v>
      </c>
    </row>
    <row r="74" spans="1:4">
      <c r="A74" s="26" t="s">
        <v>110</v>
      </c>
      <c r="B74" s="46">
        <v>7853</v>
      </c>
      <c r="C74" s="206">
        <v>14462</v>
      </c>
      <c r="D74" s="47">
        <f t="shared" si="1"/>
        <v>1.8415892015790143</v>
      </c>
    </row>
    <row r="75" spans="1:4">
      <c r="A75" s="26" t="s">
        <v>111</v>
      </c>
      <c r="B75" s="46">
        <v>3259</v>
      </c>
      <c r="C75" s="206">
        <v>5873</v>
      </c>
      <c r="D75" s="47">
        <f t="shared" si="1"/>
        <v>1.8020865296103099</v>
      </c>
    </row>
    <row r="76" spans="1:4">
      <c r="A76" s="26" t="s">
        <v>112</v>
      </c>
      <c r="B76" s="46">
        <v>87395</v>
      </c>
      <c r="C76" s="206">
        <v>304979</v>
      </c>
      <c r="D76" s="47">
        <f t="shared" si="1"/>
        <v>3.4896618799702499</v>
      </c>
    </row>
    <row r="77" spans="1:4">
      <c r="A77" s="26" t="s">
        <v>113</v>
      </c>
      <c r="B77" s="46">
        <v>94395</v>
      </c>
      <c r="C77" s="206">
        <v>703248</v>
      </c>
      <c r="D77" s="47">
        <f t="shared" si="1"/>
        <v>7.4500556173526142</v>
      </c>
    </row>
    <row r="78" spans="1:4">
      <c r="A78" s="26" t="s">
        <v>114</v>
      </c>
      <c r="B78" s="46">
        <v>25367</v>
      </c>
      <c r="C78" s="206">
        <v>78093</v>
      </c>
      <c r="D78" s="47">
        <f t="shared" si="1"/>
        <v>3.0785272204044625</v>
      </c>
    </row>
    <row r="79" spans="1:4">
      <c r="A79" s="26" t="s">
        <v>115</v>
      </c>
      <c r="B79" s="46">
        <v>13077</v>
      </c>
      <c r="C79" s="206">
        <v>29732</v>
      </c>
      <c r="D79" s="47">
        <f t="shared" si="1"/>
        <v>2.273610155234381</v>
      </c>
    </row>
    <row r="80" spans="1:4">
      <c r="A80" s="26" t="s">
        <v>116</v>
      </c>
      <c r="B80" s="46">
        <v>30785</v>
      </c>
      <c r="C80" s="206">
        <v>197562</v>
      </c>
      <c r="D80" s="47">
        <f t="shared" si="1"/>
        <v>6.4174760435276923</v>
      </c>
    </row>
    <row r="81" spans="1:4">
      <c r="A81" s="26" t="s">
        <v>117</v>
      </c>
      <c r="B81" s="46">
        <v>12330</v>
      </c>
      <c r="C81" s="208">
        <v>30756</v>
      </c>
      <c r="D81" s="47">
        <f t="shared" si="1"/>
        <v>2.4944038929440389</v>
      </c>
    </row>
    <row r="82" spans="1:4">
      <c r="A82" s="26" t="s">
        <v>118</v>
      </c>
      <c r="B82" s="46">
        <v>3916</v>
      </c>
      <c r="C82" s="206">
        <v>22109</v>
      </c>
      <c r="D82" s="47">
        <f t="shared" si="1"/>
        <v>5.6458120531154243</v>
      </c>
    </row>
    <row r="83" spans="1:4">
      <c r="A83" s="26" t="s">
        <v>119</v>
      </c>
      <c r="B83" s="46">
        <v>16355</v>
      </c>
      <c r="C83" s="206">
        <v>40245</v>
      </c>
      <c r="D83" s="47">
        <f t="shared" si="1"/>
        <v>2.4607153775603789</v>
      </c>
    </row>
    <row r="84" spans="1:4">
      <c r="A84" s="26" t="s">
        <v>120</v>
      </c>
      <c r="B84" s="46">
        <v>19861</v>
      </c>
      <c r="C84" s="206">
        <v>68623</v>
      </c>
      <c r="D84" s="47">
        <f t="shared" si="1"/>
        <v>3.4551633855294295</v>
      </c>
    </row>
    <row r="85" spans="1:4">
      <c r="A85" s="26" t="s">
        <v>121</v>
      </c>
      <c r="B85" s="46">
        <v>13049</v>
      </c>
      <c r="C85" s="206">
        <v>29940</v>
      </c>
      <c r="D85" s="47">
        <f t="shared" si="1"/>
        <v>2.2944286918537817</v>
      </c>
    </row>
    <row r="86" spans="1:4">
      <c r="A86" s="26" t="s">
        <v>122</v>
      </c>
      <c r="B86" s="46">
        <v>5858</v>
      </c>
      <c r="C86" s="206">
        <v>32845</v>
      </c>
      <c r="D86" s="47">
        <f t="shared" si="1"/>
        <v>5.6068624103789686</v>
      </c>
    </row>
    <row r="87" spans="1:4">
      <c r="A87" s="26" t="s">
        <v>123</v>
      </c>
      <c r="B87" s="46">
        <v>6460</v>
      </c>
      <c r="C87" s="206">
        <v>16315</v>
      </c>
      <c r="D87" s="47">
        <f t="shared" si="1"/>
        <v>2.5255417956656347</v>
      </c>
    </row>
    <row r="88" spans="1:4">
      <c r="A88" s="26" t="s">
        <v>124</v>
      </c>
      <c r="B88" s="46">
        <v>167363</v>
      </c>
      <c r="C88" s="206">
        <v>941683</v>
      </c>
      <c r="D88" s="47">
        <f t="shared" si="1"/>
        <v>5.6265901065348976</v>
      </c>
    </row>
    <row r="89" spans="1:4">
      <c r="A89" s="26" t="s">
        <v>125</v>
      </c>
      <c r="B89" s="46">
        <v>75094</v>
      </c>
      <c r="C89" s="206">
        <v>386865</v>
      </c>
      <c r="D89" s="47">
        <f t="shared" si="1"/>
        <v>5.1517431485871041</v>
      </c>
    </row>
    <row r="90" spans="1:4">
      <c r="A90" s="26" t="s">
        <v>126</v>
      </c>
      <c r="B90" s="46">
        <v>274041</v>
      </c>
      <c r="C90" s="206">
        <v>1092815</v>
      </c>
      <c r="D90" s="47">
        <f>C90/B90</f>
        <v>3.9877792009224895</v>
      </c>
    </row>
    <row r="91" spans="1:4">
      <c r="A91" s="26" t="s">
        <v>191</v>
      </c>
      <c r="B91" s="46">
        <v>5419</v>
      </c>
      <c r="C91" s="206">
        <v>8214</v>
      </c>
      <c r="D91" s="47">
        <f t="shared" ref="D91:D130" si="2">C91/B91</f>
        <v>1.5157778187857538</v>
      </c>
    </row>
    <row r="92" spans="1:4">
      <c r="A92" s="26" t="s">
        <v>128</v>
      </c>
      <c r="B92" s="46">
        <v>42503</v>
      </c>
      <c r="C92" s="206">
        <v>155036</v>
      </c>
      <c r="D92" s="47">
        <f t="shared" si="2"/>
        <v>3.6476484012893207</v>
      </c>
    </row>
    <row r="93" spans="1:4">
      <c r="A93" s="26" t="s">
        <v>129</v>
      </c>
      <c r="B93" s="46">
        <v>14728</v>
      </c>
      <c r="C93" s="206">
        <v>39097</v>
      </c>
      <c r="D93" s="47">
        <f t="shared" si="2"/>
        <v>2.6546034763715372</v>
      </c>
    </row>
    <row r="94" spans="1:4">
      <c r="A94" s="26" t="s">
        <v>130</v>
      </c>
      <c r="B94" s="46">
        <v>260296</v>
      </c>
      <c r="C94" s="206">
        <v>878441</v>
      </c>
      <c r="D94" s="47">
        <f t="shared" si="2"/>
        <v>3.37477717675262</v>
      </c>
    </row>
    <row r="95" spans="1:4">
      <c r="A95" s="26" t="s">
        <v>131</v>
      </c>
      <c r="B95" s="46">
        <v>216282</v>
      </c>
      <c r="C95" s="206">
        <v>281409</v>
      </c>
      <c r="D95" s="47">
        <f t="shared" si="2"/>
        <v>1.3011207590090714</v>
      </c>
    </row>
    <row r="96" spans="1:4" ht="22.5">
      <c r="A96" s="51" t="s">
        <v>132</v>
      </c>
      <c r="B96" s="46">
        <v>85952</v>
      </c>
      <c r="C96" s="206">
        <v>625912</v>
      </c>
      <c r="D96" s="47">
        <f t="shared" si="2"/>
        <v>7.2821109456440807</v>
      </c>
    </row>
    <row r="97" spans="1:4">
      <c r="A97" s="26" t="s">
        <v>133</v>
      </c>
      <c r="B97" s="46">
        <v>74506</v>
      </c>
      <c r="C97" s="206">
        <v>197515</v>
      </c>
      <c r="D97" s="47">
        <f t="shared" si="2"/>
        <v>2.6509945507744344</v>
      </c>
    </row>
    <row r="98" spans="1:4">
      <c r="A98" s="51" t="s">
        <v>134</v>
      </c>
      <c r="B98" s="46">
        <v>62239</v>
      </c>
      <c r="C98" s="206">
        <v>174121</v>
      </c>
      <c r="D98" s="47">
        <f t="shared" si="2"/>
        <v>2.7976188563440929</v>
      </c>
    </row>
    <row r="99" spans="1:4">
      <c r="A99" s="26" t="s">
        <v>135</v>
      </c>
      <c r="B99" s="46">
        <v>156619</v>
      </c>
      <c r="C99" s="206">
        <v>529656</v>
      </c>
      <c r="D99" s="47">
        <f t="shared" si="2"/>
        <v>3.3818119129862914</v>
      </c>
    </row>
    <row r="100" spans="1:4">
      <c r="A100" s="26" t="s">
        <v>136</v>
      </c>
      <c r="B100" s="46">
        <v>23490</v>
      </c>
      <c r="C100" s="206">
        <v>87597</v>
      </c>
      <c r="D100" s="47">
        <f t="shared" si="2"/>
        <v>3.72911877394636</v>
      </c>
    </row>
    <row r="101" spans="1:4">
      <c r="A101" s="26" t="s">
        <v>137</v>
      </c>
      <c r="B101" s="46">
        <v>133224</v>
      </c>
      <c r="C101" s="206">
        <v>616806</v>
      </c>
      <c r="D101" s="47">
        <f t="shared" si="2"/>
        <v>4.6298414700054042</v>
      </c>
    </row>
    <row r="102" spans="1:4">
      <c r="A102" s="26" t="s">
        <v>138</v>
      </c>
      <c r="B102" s="46">
        <v>74622</v>
      </c>
      <c r="C102" s="206">
        <v>358502</v>
      </c>
      <c r="D102" s="47">
        <f t="shared" si="2"/>
        <v>4.804240036450377</v>
      </c>
    </row>
    <row r="103" spans="1:4">
      <c r="A103" s="26" t="s">
        <v>139</v>
      </c>
      <c r="B103" s="46">
        <v>107191</v>
      </c>
      <c r="C103" s="206">
        <v>403616</v>
      </c>
      <c r="D103" s="47">
        <f t="shared" si="2"/>
        <v>3.7653907510891771</v>
      </c>
    </row>
    <row r="104" spans="1:4">
      <c r="A104" s="26" t="s">
        <v>140</v>
      </c>
      <c r="B104" s="46">
        <v>23380</v>
      </c>
      <c r="C104" s="206">
        <v>95815</v>
      </c>
      <c r="D104" s="47">
        <f t="shared" si="2"/>
        <v>4.0981608212147131</v>
      </c>
    </row>
    <row r="105" spans="1:4">
      <c r="A105" s="26" t="s">
        <v>142</v>
      </c>
      <c r="B105" s="46">
        <v>20997</v>
      </c>
      <c r="C105" s="206">
        <v>67642</v>
      </c>
      <c r="D105" s="47">
        <f t="shared" si="2"/>
        <v>3.2215078344525407</v>
      </c>
    </row>
    <row r="106" spans="1:4">
      <c r="A106" s="26" t="s">
        <v>143</v>
      </c>
      <c r="B106" s="46">
        <v>14412</v>
      </c>
      <c r="C106" s="206">
        <v>65188</v>
      </c>
      <c r="D106" s="47">
        <f t="shared" si="2"/>
        <v>4.5231751318345825</v>
      </c>
    </row>
    <row r="107" spans="1:4">
      <c r="A107" s="26" t="s">
        <v>144</v>
      </c>
      <c r="B107" s="46">
        <v>47767</v>
      </c>
      <c r="C107" s="206">
        <v>116847</v>
      </c>
      <c r="D107" s="47">
        <f t="shared" si="2"/>
        <v>2.4461866979295328</v>
      </c>
    </row>
    <row r="108" spans="1:4">
      <c r="A108" s="26" t="s">
        <v>145</v>
      </c>
      <c r="B108" s="46">
        <v>232369</v>
      </c>
      <c r="C108" s="206">
        <v>857965</v>
      </c>
      <c r="D108" s="47">
        <f t="shared" si="2"/>
        <v>3.6922524088841455</v>
      </c>
    </row>
    <row r="109" spans="1:4">
      <c r="A109" s="26" t="s">
        <v>147</v>
      </c>
      <c r="B109" s="46">
        <v>248736</v>
      </c>
      <c r="C109" s="206">
        <v>983408</v>
      </c>
      <c r="D109" s="47">
        <f t="shared" si="2"/>
        <v>3.9536215103563617</v>
      </c>
    </row>
    <row r="110" spans="1:4">
      <c r="A110" s="26" t="s">
        <v>148</v>
      </c>
      <c r="B110" s="46">
        <v>62545</v>
      </c>
      <c r="C110" s="206">
        <v>249480</v>
      </c>
      <c r="D110" s="47">
        <f t="shared" si="2"/>
        <v>3.9888080581980976</v>
      </c>
    </row>
    <row r="111" spans="1:4">
      <c r="A111" s="26" t="s">
        <v>149</v>
      </c>
      <c r="B111" s="46">
        <v>6274</v>
      </c>
      <c r="C111" s="206">
        <v>21108</v>
      </c>
      <c r="D111" s="47">
        <f t="shared" si="2"/>
        <v>3.3643608543194135</v>
      </c>
    </row>
    <row r="112" spans="1:4">
      <c r="A112" s="26" t="s">
        <v>150</v>
      </c>
      <c r="B112" s="46">
        <v>6470</v>
      </c>
      <c r="C112" s="206">
        <v>19628</v>
      </c>
      <c r="D112" s="47">
        <f t="shared" si="2"/>
        <v>3.033693972179289</v>
      </c>
    </row>
    <row r="113" spans="1:4">
      <c r="A113" s="26" t="s">
        <v>151</v>
      </c>
      <c r="B113" s="46">
        <v>98382</v>
      </c>
      <c r="C113" s="206">
        <v>448619</v>
      </c>
      <c r="D113" s="47">
        <f t="shared" si="2"/>
        <v>4.5599703197739423</v>
      </c>
    </row>
    <row r="114" spans="1:4">
      <c r="A114" s="26" t="s">
        <v>152</v>
      </c>
      <c r="B114" s="46">
        <v>14167</v>
      </c>
      <c r="C114" s="206">
        <v>28441</v>
      </c>
      <c r="D114" s="47">
        <f t="shared" si="2"/>
        <v>2.007552763464389</v>
      </c>
    </row>
    <row r="115" spans="1:4">
      <c r="A115" s="26" t="s">
        <v>153</v>
      </c>
      <c r="B115" s="46">
        <v>8274</v>
      </c>
      <c r="C115" s="206">
        <v>26507</v>
      </c>
      <c r="D115" s="47">
        <f t="shared" si="2"/>
        <v>3.2036499879139475</v>
      </c>
    </row>
    <row r="116" spans="1:4">
      <c r="A116" s="26" t="s">
        <v>154</v>
      </c>
      <c r="B116" s="46">
        <v>5944</v>
      </c>
      <c r="C116" s="206">
        <v>9731</v>
      </c>
      <c r="D116" s="47">
        <f t="shared" si="2"/>
        <v>1.6371130551816959</v>
      </c>
    </row>
    <row r="117" spans="1:4">
      <c r="A117" s="26" t="s">
        <v>155</v>
      </c>
      <c r="B117" s="46">
        <v>65770</v>
      </c>
      <c r="C117" s="206">
        <v>232993</v>
      </c>
      <c r="D117" s="47">
        <f t="shared" si="2"/>
        <v>3.5425421924889768</v>
      </c>
    </row>
    <row r="118" spans="1:4">
      <c r="A118" s="26" t="s">
        <v>156</v>
      </c>
      <c r="B118" s="46">
        <v>3105</v>
      </c>
      <c r="C118" s="206">
        <v>7309</v>
      </c>
      <c r="D118" s="47">
        <f t="shared" si="2"/>
        <v>2.3539452495974236</v>
      </c>
    </row>
    <row r="119" spans="1:4">
      <c r="A119" s="26" t="s">
        <v>157</v>
      </c>
      <c r="B119" s="46">
        <v>5828</v>
      </c>
      <c r="C119" s="206">
        <v>7156</v>
      </c>
      <c r="D119" s="47">
        <f t="shared" si="2"/>
        <v>1.2278654770075497</v>
      </c>
    </row>
    <row r="120" spans="1:4">
      <c r="A120" s="26" t="s">
        <v>158</v>
      </c>
      <c r="B120" s="46">
        <v>2716</v>
      </c>
      <c r="C120" s="206">
        <v>14678</v>
      </c>
      <c r="D120" s="47">
        <f t="shared" si="2"/>
        <v>5.4042709867452139</v>
      </c>
    </row>
    <row r="121" spans="1:4">
      <c r="A121" s="26" t="s">
        <v>159</v>
      </c>
      <c r="B121" s="46">
        <v>9209</v>
      </c>
      <c r="C121" s="206">
        <v>27667</v>
      </c>
      <c r="D121" s="47">
        <f t="shared" si="2"/>
        <v>3.0043435769356064</v>
      </c>
    </row>
    <row r="122" spans="1:4">
      <c r="A122" s="26" t="s">
        <v>160</v>
      </c>
      <c r="B122" s="46">
        <v>74276</v>
      </c>
      <c r="C122" s="206">
        <v>245075</v>
      </c>
      <c r="D122" s="47">
        <f t="shared" si="2"/>
        <v>3.2995180138941245</v>
      </c>
    </row>
    <row r="123" spans="1:4">
      <c r="A123" s="26" t="s">
        <v>161</v>
      </c>
      <c r="B123" s="46">
        <v>3596</v>
      </c>
      <c r="C123" s="206">
        <v>11931</v>
      </c>
      <c r="D123" s="47">
        <f t="shared" si="2"/>
        <v>3.3178531701890992</v>
      </c>
    </row>
    <row r="124" spans="1:4">
      <c r="A124" s="26" t="s">
        <v>162</v>
      </c>
      <c r="B124" s="46">
        <v>7090</v>
      </c>
      <c r="C124" s="206">
        <v>15186</v>
      </c>
      <c r="D124" s="47">
        <f t="shared" si="2"/>
        <v>2.1418899858956277</v>
      </c>
    </row>
    <row r="125" spans="1:4">
      <c r="A125" s="26" t="s">
        <v>163</v>
      </c>
      <c r="B125" s="46">
        <v>81196</v>
      </c>
      <c r="C125" s="206">
        <v>498065</v>
      </c>
      <c r="D125" s="47">
        <f t="shared" si="2"/>
        <v>6.1341075915069707</v>
      </c>
    </row>
    <row r="126" spans="1:4">
      <c r="A126" s="26" t="s">
        <v>164</v>
      </c>
      <c r="B126" s="46">
        <v>51760</v>
      </c>
      <c r="C126" s="206">
        <v>164715</v>
      </c>
      <c r="D126" s="47">
        <f t="shared" si="2"/>
        <v>3.1822836166924264</v>
      </c>
    </row>
    <row r="127" spans="1:4">
      <c r="A127" s="26" t="s">
        <v>192</v>
      </c>
      <c r="B127" s="46">
        <v>54005</v>
      </c>
      <c r="C127" s="206">
        <v>55351</v>
      </c>
      <c r="D127" s="47">
        <f t="shared" si="2"/>
        <v>1.0249236181835015</v>
      </c>
    </row>
    <row r="128" spans="1:4">
      <c r="A128" s="26" t="s">
        <v>166</v>
      </c>
      <c r="B128" s="46">
        <v>219798</v>
      </c>
      <c r="C128" s="206">
        <v>1000718</v>
      </c>
      <c r="D128" s="47">
        <f t="shared" si="2"/>
        <v>4.5528985705056462</v>
      </c>
    </row>
    <row r="129" spans="1:14">
      <c r="A129" s="26" t="s">
        <v>167</v>
      </c>
      <c r="B129" s="46">
        <v>59431</v>
      </c>
      <c r="C129" s="206">
        <v>426911</v>
      </c>
      <c r="D129" s="47">
        <f t="shared" si="2"/>
        <v>7.1833050091702981</v>
      </c>
    </row>
    <row r="130" spans="1:14">
      <c r="A130" s="26" t="s">
        <v>193</v>
      </c>
      <c r="B130" s="46">
        <v>17321</v>
      </c>
      <c r="C130" s="206">
        <v>63250</v>
      </c>
      <c r="D130" s="47">
        <f t="shared" si="2"/>
        <v>3.6516367415276254</v>
      </c>
    </row>
    <row r="131" spans="1:14">
      <c r="A131" s="26"/>
      <c r="B131" s="26"/>
      <c r="C131" s="48"/>
      <c r="D131" s="47"/>
    </row>
    <row r="132" spans="1:14">
      <c r="A132" s="17" t="s">
        <v>11</v>
      </c>
      <c r="B132" s="193">
        <f>MEDIAN(B90:B130,B47:B89,B4:B46)</f>
        <v>25367</v>
      </c>
      <c r="C132" s="193">
        <f>MEDIAN(C4:C130)</f>
        <v>116847</v>
      </c>
      <c r="D132" s="47"/>
    </row>
    <row r="133" spans="1:14">
      <c r="A133" s="17" t="s">
        <v>10</v>
      </c>
      <c r="B133" s="193">
        <f>AVERAGE(B90:B130,B47:B89,B4:B46)</f>
        <v>64289.307086614172</v>
      </c>
      <c r="C133" s="193">
        <f>AVERAGE(C4:C130)</f>
        <v>225447.29921259842</v>
      </c>
      <c r="D133" s="209"/>
    </row>
    <row r="134" spans="1:14">
      <c r="A134" s="17" t="s">
        <v>239</v>
      </c>
      <c r="B134" s="193">
        <f>SUM(B90:B130,B47:B89,B4:B46)</f>
        <v>8164742</v>
      </c>
      <c r="C134" s="193">
        <f>SUM(C4:C130)</f>
        <v>28631807</v>
      </c>
      <c r="D134" s="209"/>
    </row>
    <row r="137" spans="1:14">
      <c r="A137" s="419" t="s">
        <v>177</v>
      </c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</row>
  </sheetData>
  <mergeCells count="1">
    <mergeCell ref="A137:N137"/>
  </mergeCells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9CD0-46CE-4952-8983-E88B52223AE2}">
  <dimension ref="A1:E97"/>
  <sheetViews>
    <sheetView zoomScaleNormal="100" workbookViewId="0">
      <pane ySplit="3" topLeftCell="A73" activePane="bottomLeft" state="frozen"/>
      <selection pane="bottomLeft" activeCell="A100" sqref="A100"/>
      <selection activeCell="D58" sqref="D58"/>
    </sheetView>
  </sheetViews>
  <sheetFormatPr defaultColWidth="9.140625" defaultRowHeight="14.25" customHeight="1"/>
  <cols>
    <col min="1" max="1" width="24.5703125" customWidth="1"/>
    <col min="2" max="2" width="19.85546875" customWidth="1"/>
    <col min="3" max="3" width="21.140625" customWidth="1"/>
    <col min="4" max="4" width="19.7109375" customWidth="1"/>
    <col min="5" max="5" width="12.7109375" style="26" bestFit="1" customWidth="1"/>
    <col min="6" max="6" width="27.85546875" bestFit="1" customWidth="1"/>
    <col min="7" max="7" width="13.28515625" bestFit="1" customWidth="1"/>
    <col min="8" max="8" width="17.5703125" bestFit="1" customWidth="1"/>
    <col min="9" max="9" width="10.5703125" bestFit="1" customWidth="1"/>
    <col min="10" max="10" width="14.140625" bestFit="1" customWidth="1"/>
    <col min="11" max="11" width="14.28515625" bestFit="1" customWidth="1"/>
    <col min="12" max="12" width="11.5703125" bestFit="1" customWidth="1"/>
  </cols>
  <sheetData>
    <row r="1" spans="1:4" ht="14.25" customHeight="1">
      <c r="A1" s="1" t="s">
        <v>370</v>
      </c>
    </row>
    <row r="3" spans="1:4" s="131" customFormat="1" ht="14.25" customHeight="1">
      <c r="B3" s="16" t="s">
        <v>371</v>
      </c>
      <c r="C3" s="16" t="s">
        <v>372</v>
      </c>
      <c r="D3" s="16" t="s">
        <v>373</v>
      </c>
    </row>
    <row r="4" spans="1:4" ht="14.25" customHeight="1">
      <c r="A4" s="184" t="s">
        <v>321</v>
      </c>
      <c r="B4" s="185">
        <v>71131</v>
      </c>
      <c r="C4" s="185">
        <v>16484</v>
      </c>
      <c r="D4" s="185">
        <v>87615</v>
      </c>
    </row>
    <row r="5" spans="1:4" ht="14.25" customHeight="1">
      <c r="A5" s="184" t="s">
        <v>185</v>
      </c>
      <c r="B5" s="185">
        <v>90010</v>
      </c>
      <c r="C5" s="184">
        <v>2711</v>
      </c>
      <c r="D5" s="185">
        <v>92721</v>
      </c>
    </row>
    <row r="6" spans="1:4" ht="14.25" customHeight="1">
      <c r="A6" s="184" t="s">
        <v>29</v>
      </c>
      <c r="B6" s="185">
        <v>14455</v>
      </c>
      <c r="C6" s="185">
        <v>73</v>
      </c>
      <c r="D6" s="185">
        <v>14528</v>
      </c>
    </row>
    <row r="7" spans="1:4" ht="14.25" customHeight="1">
      <c r="A7" s="184" t="s">
        <v>30</v>
      </c>
      <c r="B7" s="185">
        <v>68014</v>
      </c>
      <c r="C7" s="185">
        <v>8331</v>
      </c>
      <c r="D7" s="185">
        <v>76345</v>
      </c>
    </row>
    <row r="8" spans="1:4" ht="14.25" customHeight="1">
      <c r="A8" s="184" t="s">
        <v>32</v>
      </c>
      <c r="B8" s="185">
        <v>158779</v>
      </c>
      <c r="C8" s="185">
        <v>14325</v>
      </c>
      <c r="D8" s="185">
        <v>173104</v>
      </c>
    </row>
    <row r="9" spans="1:4" ht="14.25" customHeight="1">
      <c r="A9" s="184" t="s">
        <v>33</v>
      </c>
      <c r="B9" s="185">
        <v>65397</v>
      </c>
      <c r="C9" s="184">
        <v>3202</v>
      </c>
      <c r="D9" s="185">
        <v>68599</v>
      </c>
    </row>
    <row r="10" spans="1:4" ht="14.25" customHeight="1">
      <c r="A10" s="184" t="s">
        <v>37</v>
      </c>
      <c r="B10" s="185">
        <v>42018</v>
      </c>
      <c r="C10" s="185">
        <v>625</v>
      </c>
      <c r="D10" s="185">
        <v>42643</v>
      </c>
    </row>
    <row r="11" spans="1:4" ht="14.25" customHeight="1">
      <c r="A11" s="184" t="s">
        <v>215</v>
      </c>
      <c r="B11" s="185">
        <v>33262</v>
      </c>
      <c r="C11" s="185">
        <v>2016</v>
      </c>
      <c r="D11" s="185">
        <v>35278</v>
      </c>
    </row>
    <row r="12" spans="1:4" ht="14.25" customHeight="1">
      <c r="A12" s="184" t="s">
        <v>38</v>
      </c>
      <c r="B12" s="185">
        <v>264634</v>
      </c>
      <c r="C12" s="185">
        <v>19741</v>
      </c>
      <c r="D12" s="185">
        <v>284375</v>
      </c>
    </row>
    <row r="13" spans="1:4" ht="14.25" customHeight="1">
      <c r="A13" s="184" t="s">
        <v>42</v>
      </c>
      <c r="B13" s="185">
        <v>87458</v>
      </c>
      <c r="C13" s="184">
        <v>6578</v>
      </c>
      <c r="D13" s="185">
        <v>94036</v>
      </c>
    </row>
    <row r="14" spans="1:4" ht="14.25" customHeight="1">
      <c r="A14" s="184" t="s">
        <v>44</v>
      </c>
      <c r="B14" s="185">
        <v>25296</v>
      </c>
      <c r="C14" s="185">
        <v>392</v>
      </c>
      <c r="D14" s="185">
        <v>25688</v>
      </c>
    </row>
    <row r="15" spans="1:4" ht="14.25" customHeight="1">
      <c r="A15" s="184" t="s">
        <v>47</v>
      </c>
      <c r="B15" s="185">
        <v>44660</v>
      </c>
      <c r="C15" s="185">
        <v>2963</v>
      </c>
      <c r="D15" s="185">
        <v>47623</v>
      </c>
    </row>
    <row r="16" spans="1:4" ht="14.25" customHeight="1">
      <c r="A16" s="184" t="s">
        <v>49</v>
      </c>
      <c r="B16" s="185">
        <v>50989</v>
      </c>
      <c r="C16" s="185">
        <v>13882</v>
      </c>
      <c r="D16" s="185">
        <v>64871</v>
      </c>
    </row>
    <row r="17" spans="1:4" ht="14.25" customHeight="1">
      <c r="A17" s="184" t="s">
        <v>52</v>
      </c>
      <c r="B17" s="185">
        <v>97896</v>
      </c>
      <c r="C17" s="185">
        <v>10720</v>
      </c>
      <c r="D17" s="185">
        <v>108616</v>
      </c>
    </row>
    <row r="18" spans="1:4" ht="14.25" customHeight="1">
      <c r="A18" s="184" t="s">
        <v>54</v>
      </c>
      <c r="B18" s="185">
        <v>117571</v>
      </c>
      <c r="C18" s="185">
        <v>23996</v>
      </c>
      <c r="D18" s="185">
        <v>141567</v>
      </c>
    </row>
    <row r="19" spans="1:4" ht="14.25" customHeight="1">
      <c r="A19" s="184" t="s">
        <v>56</v>
      </c>
      <c r="B19" s="185">
        <v>144708</v>
      </c>
      <c r="C19" s="185">
        <v>6168</v>
      </c>
      <c r="D19" s="185">
        <v>150876</v>
      </c>
    </row>
    <row r="20" spans="1:4" ht="14.25" customHeight="1">
      <c r="A20" s="184" t="s">
        <v>57</v>
      </c>
      <c r="B20" s="185">
        <v>338575</v>
      </c>
      <c r="C20" s="185">
        <v>29099</v>
      </c>
      <c r="D20" s="185">
        <v>367674</v>
      </c>
    </row>
    <row r="21" spans="1:4" ht="14.25" customHeight="1">
      <c r="A21" s="184" t="s">
        <v>59</v>
      </c>
      <c r="B21" s="185">
        <v>273792</v>
      </c>
      <c r="C21" s="185">
        <v>13259</v>
      </c>
      <c r="D21" s="185">
        <v>287051</v>
      </c>
    </row>
    <row r="22" spans="1:4" ht="14.25" customHeight="1">
      <c r="A22" s="184" t="s">
        <v>322</v>
      </c>
      <c r="B22" s="185">
        <v>167046</v>
      </c>
      <c r="C22" s="185">
        <v>10099</v>
      </c>
      <c r="D22" s="185">
        <v>177145</v>
      </c>
    </row>
    <row r="23" spans="1:4" ht="14.25" customHeight="1">
      <c r="A23" s="184" t="s">
        <v>222</v>
      </c>
      <c r="B23" s="185">
        <v>156973</v>
      </c>
      <c r="C23" s="185">
        <v>15123</v>
      </c>
      <c r="D23" s="185">
        <v>172096</v>
      </c>
    </row>
    <row r="24" spans="1:4" ht="14.25" customHeight="1">
      <c r="A24" s="184" t="s">
        <v>60</v>
      </c>
      <c r="B24" s="185">
        <v>65145</v>
      </c>
      <c r="C24" s="185">
        <v>4547</v>
      </c>
      <c r="D24" s="185">
        <v>69692</v>
      </c>
    </row>
    <row r="25" spans="1:4" ht="14.25" customHeight="1">
      <c r="A25" s="184" t="s">
        <v>323</v>
      </c>
      <c r="B25" s="185">
        <v>121614</v>
      </c>
      <c r="C25" s="184">
        <v>12778</v>
      </c>
      <c r="D25" s="185">
        <v>134392</v>
      </c>
    </row>
    <row r="26" spans="1:4" ht="14.25" customHeight="1">
      <c r="A26" s="184" t="s">
        <v>63</v>
      </c>
      <c r="B26" s="185">
        <v>30656</v>
      </c>
      <c r="C26" s="185">
        <v>390</v>
      </c>
      <c r="D26" s="185">
        <v>31046</v>
      </c>
    </row>
    <row r="27" spans="1:4" ht="14.25" customHeight="1">
      <c r="A27" s="184" t="s">
        <v>65</v>
      </c>
      <c r="B27" s="185">
        <v>114312</v>
      </c>
      <c r="C27" s="185">
        <v>1251</v>
      </c>
      <c r="D27" s="185">
        <v>115563</v>
      </c>
    </row>
    <row r="28" spans="1:4" ht="14.25" customHeight="1">
      <c r="A28" s="184" t="s">
        <v>70</v>
      </c>
      <c r="B28" s="185">
        <v>257437</v>
      </c>
      <c r="C28" s="185">
        <v>33258</v>
      </c>
      <c r="D28" s="185">
        <v>290695</v>
      </c>
    </row>
    <row r="29" spans="1:4" ht="14.25" customHeight="1">
      <c r="A29" s="184" t="s">
        <v>74</v>
      </c>
      <c r="B29" s="185">
        <v>27433</v>
      </c>
      <c r="C29" s="185">
        <v>1689</v>
      </c>
      <c r="D29" s="185">
        <v>29122</v>
      </c>
    </row>
    <row r="30" spans="1:4" ht="14.25" customHeight="1">
      <c r="A30" s="184" t="s">
        <v>75</v>
      </c>
      <c r="B30" s="185">
        <v>69533</v>
      </c>
      <c r="C30" s="185">
        <v>1636</v>
      </c>
      <c r="D30" s="185">
        <v>71169</v>
      </c>
    </row>
    <row r="31" spans="1:4" ht="14.25" customHeight="1">
      <c r="A31" s="184" t="s">
        <v>76</v>
      </c>
      <c r="B31" s="185">
        <v>123606</v>
      </c>
      <c r="C31" s="185">
        <v>24967</v>
      </c>
      <c r="D31" s="185">
        <v>148573</v>
      </c>
    </row>
    <row r="32" spans="1:4" ht="14.25" customHeight="1">
      <c r="A32" s="184" t="s">
        <v>79</v>
      </c>
      <c r="B32" s="185">
        <v>174637</v>
      </c>
      <c r="C32" s="184">
        <v>26897</v>
      </c>
      <c r="D32" s="185">
        <v>201534</v>
      </c>
    </row>
    <row r="33" spans="1:4" ht="14.25" customHeight="1">
      <c r="A33" s="184" t="s">
        <v>187</v>
      </c>
      <c r="B33" s="185">
        <v>41497</v>
      </c>
      <c r="C33" s="185">
        <v>777</v>
      </c>
      <c r="D33" s="185">
        <v>42274</v>
      </c>
    </row>
    <row r="34" spans="1:4" ht="14.25" customHeight="1">
      <c r="A34" s="184" t="s">
        <v>82</v>
      </c>
      <c r="B34" s="185">
        <v>45671</v>
      </c>
      <c r="C34" s="184">
        <v>21360</v>
      </c>
      <c r="D34" s="185">
        <v>67031</v>
      </c>
    </row>
    <row r="35" spans="1:4" ht="14.25" customHeight="1">
      <c r="A35" s="184" t="s">
        <v>226</v>
      </c>
      <c r="B35" s="185">
        <v>11736</v>
      </c>
      <c r="C35" s="184">
        <v>788</v>
      </c>
      <c r="D35" s="185">
        <v>12524</v>
      </c>
    </row>
    <row r="36" spans="1:4" ht="14.25" customHeight="1">
      <c r="A36" s="184" t="s">
        <v>85</v>
      </c>
      <c r="B36" s="185">
        <v>15713</v>
      </c>
      <c r="C36" s="185">
        <v>308</v>
      </c>
      <c r="D36" s="185">
        <v>16021</v>
      </c>
    </row>
    <row r="37" spans="1:4" ht="14.25" customHeight="1">
      <c r="A37" s="184" t="s">
        <v>88</v>
      </c>
      <c r="B37" s="185">
        <v>69003</v>
      </c>
      <c r="C37" s="185">
        <v>115716</v>
      </c>
      <c r="D37" s="185">
        <v>184719</v>
      </c>
    </row>
    <row r="38" spans="1:4" ht="14.25" customHeight="1">
      <c r="A38" s="184" t="s">
        <v>227</v>
      </c>
      <c r="B38" s="185">
        <v>172569</v>
      </c>
      <c r="C38" s="184">
        <v>7567</v>
      </c>
      <c r="D38" s="185">
        <v>180136</v>
      </c>
    </row>
    <row r="39" spans="1:4" ht="14.25" customHeight="1">
      <c r="A39" s="184" t="s">
        <v>91</v>
      </c>
      <c r="B39" s="185">
        <v>38432</v>
      </c>
      <c r="C39" s="185">
        <v>304</v>
      </c>
      <c r="D39" s="185">
        <v>38736</v>
      </c>
    </row>
    <row r="40" spans="1:4" ht="14.25" customHeight="1">
      <c r="A40" s="184" t="s">
        <v>92</v>
      </c>
      <c r="B40" s="185">
        <v>172119</v>
      </c>
      <c r="C40" s="185">
        <v>16867</v>
      </c>
      <c r="D40" s="185">
        <v>188986</v>
      </c>
    </row>
    <row r="41" spans="1:4" ht="14.25" customHeight="1">
      <c r="A41" s="184" t="s">
        <v>189</v>
      </c>
      <c r="B41" s="185">
        <v>232222</v>
      </c>
      <c r="C41" s="185">
        <v>31878</v>
      </c>
      <c r="D41" s="185">
        <v>264100</v>
      </c>
    </row>
    <row r="42" spans="1:4" ht="14.25" customHeight="1">
      <c r="A42" s="184" t="s">
        <v>96</v>
      </c>
      <c r="B42" s="185">
        <v>62148</v>
      </c>
      <c r="C42" s="185">
        <v>6260</v>
      </c>
      <c r="D42" s="185">
        <v>68408</v>
      </c>
    </row>
    <row r="43" spans="1:4" ht="14.25" customHeight="1">
      <c r="A43" s="184" t="s">
        <v>98</v>
      </c>
      <c r="B43" s="185">
        <v>49017</v>
      </c>
      <c r="C43" s="185">
        <v>4301</v>
      </c>
      <c r="D43" s="185">
        <v>53318</v>
      </c>
    </row>
    <row r="44" spans="1:4" ht="14.25" customHeight="1">
      <c r="A44" s="184" t="s">
        <v>99</v>
      </c>
      <c r="B44" s="185">
        <v>62655</v>
      </c>
      <c r="C44" s="185">
        <v>1860</v>
      </c>
      <c r="D44" s="185">
        <v>64515</v>
      </c>
    </row>
    <row r="45" spans="1:4" ht="14.25" customHeight="1">
      <c r="A45" s="184" t="s">
        <v>228</v>
      </c>
      <c r="B45" s="185">
        <v>154401</v>
      </c>
      <c r="C45" s="185">
        <v>42332</v>
      </c>
      <c r="D45" s="185">
        <v>196733</v>
      </c>
    </row>
    <row r="46" spans="1:4" ht="14.25" customHeight="1">
      <c r="A46" s="184" t="s">
        <v>102</v>
      </c>
      <c r="B46" s="185">
        <v>29937</v>
      </c>
      <c r="C46" s="185">
        <v>2268</v>
      </c>
      <c r="D46" s="185">
        <v>32205</v>
      </c>
    </row>
    <row r="47" spans="1:4" ht="14.25" customHeight="1">
      <c r="A47" s="184" t="s">
        <v>104</v>
      </c>
      <c r="B47" s="185">
        <v>199498</v>
      </c>
      <c r="C47" s="185">
        <v>7198</v>
      </c>
      <c r="D47" s="185">
        <v>206696</v>
      </c>
    </row>
    <row r="48" spans="1:4" ht="14.25" customHeight="1">
      <c r="A48" s="184" t="s">
        <v>105</v>
      </c>
      <c r="B48" s="185">
        <v>172431</v>
      </c>
      <c r="C48" s="185">
        <v>40934</v>
      </c>
      <c r="D48" s="185">
        <v>213365</v>
      </c>
    </row>
    <row r="49" spans="1:4" ht="14.25" customHeight="1">
      <c r="A49" s="184" t="s">
        <v>106</v>
      </c>
      <c r="B49" s="185">
        <v>31520</v>
      </c>
      <c r="C49" s="185">
        <v>1608</v>
      </c>
      <c r="D49" s="185">
        <v>33128</v>
      </c>
    </row>
    <row r="50" spans="1:4" ht="14.25" customHeight="1">
      <c r="A50" s="184" t="s">
        <v>108</v>
      </c>
      <c r="B50" s="26">
        <v>46225</v>
      </c>
      <c r="C50" s="26">
        <v>7176</v>
      </c>
      <c r="D50" s="26">
        <v>53401</v>
      </c>
    </row>
    <row r="51" spans="1:4" ht="14.25" customHeight="1">
      <c r="A51" s="26" t="s">
        <v>109</v>
      </c>
      <c r="B51" s="20">
        <v>274100</v>
      </c>
      <c r="C51" s="20">
        <v>37647</v>
      </c>
      <c r="D51" s="20">
        <v>311747</v>
      </c>
    </row>
    <row r="52" spans="1:4" ht="14.25" customHeight="1">
      <c r="A52" s="26" t="s">
        <v>229</v>
      </c>
      <c r="B52" s="20">
        <v>162024</v>
      </c>
      <c r="C52" s="20">
        <v>6484</v>
      </c>
      <c r="D52" s="20">
        <v>168508</v>
      </c>
    </row>
    <row r="53" spans="1:4" ht="14.25" customHeight="1">
      <c r="A53" s="26" t="s">
        <v>112</v>
      </c>
      <c r="B53" s="20">
        <v>123757</v>
      </c>
      <c r="C53" s="20">
        <v>9257</v>
      </c>
      <c r="D53" s="20">
        <v>133014</v>
      </c>
    </row>
    <row r="54" spans="1:4" ht="14.25" customHeight="1">
      <c r="A54" s="26" t="s">
        <v>324</v>
      </c>
      <c r="B54" s="20">
        <v>150082</v>
      </c>
      <c r="C54" s="20">
        <v>4678</v>
      </c>
      <c r="D54" s="20">
        <v>154760</v>
      </c>
    </row>
    <row r="55" spans="1:4" ht="14.25" customHeight="1">
      <c r="A55" s="26" t="s">
        <v>114</v>
      </c>
      <c r="B55" s="20">
        <v>55513</v>
      </c>
      <c r="C55" s="20">
        <v>3107</v>
      </c>
      <c r="D55" s="20">
        <v>58620</v>
      </c>
    </row>
    <row r="56" spans="1:4" ht="14.25" customHeight="1">
      <c r="A56" s="26" t="s">
        <v>116</v>
      </c>
      <c r="B56" s="20">
        <v>62427</v>
      </c>
      <c r="C56" s="20">
        <v>7909</v>
      </c>
      <c r="D56" s="20">
        <v>70336</v>
      </c>
    </row>
    <row r="57" spans="1:4" ht="14.25" customHeight="1">
      <c r="A57" s="26" t="s">
        <v>190</v>
      </c>
      <c r="B57" s="20">
        <v>27769</v>
      </c>
      <c r="C57" s="26">
        <v>18</v>
      </c>
      <c r="D57" s="20">
        <v>27787</v>
      </c>
    </row>
    <row r="58" spans="1:4" ht="14.25" customHeight="1">
      <c r="A58" s="26" t="s">
        <v>119</v>
      </c>
      <c r="B58" s="20">
        <v>31357</v>
      </c>
      <c r="C58" s="20">
        <v>2686</v>
      </c>
      <c r="D58" s="20">
        <v>34043</v>
      </c>
    </row>
    <row r="59" spans="1:4" ht="14.25" customHeight="1">
      <c r="A59" s="26" t="s">
        <v>120</v>
      </c>
      <c r="B59" s="20">
        <v>42370</v>
      </c>
      <c r="C59" s="20">
        <v>1396</v>
      </c>
      <c r="D59" s="20">
        <v>43766</v>
      </c>
    </row>
    <row r="60" spans="1:4" ht="14.25" customHeight="1">
      <c r="A60" s="26" t="s">
        <v>124</v>
      </c>
      <c r="B60" s="20">
        <v>448790</v>
      </c>
      <c r="C60" s="20">
        <v>498263</v>
      </c>
      <c r="D60" s="20">
        <v>947053</v>
      </c>
    </row>
    <row r="61" spans="1:4" ht="14.25" customHeight="1">
      <c r="A61" s="26" t="s">
        <v>125</v>
      </c>
      <c r="B61" s="20">
        <v>177679</v>
      </c>
      <c r="C61" s="20">
        <v>21041</v>
      </c>
      <c r="D61" s="20">
        <v>198720</v>
      </c>
    </row>
    <row r="62" spans="1:4" ht="14.25" customHeight="1">
      <c r="A62" s="26" t="s">
        <v>230</v>
      </c>
      <c r="B62" s="20">
        <v>88814</v>
      </c>
      <c r="C62" s="20">
        <v>2567</v>
      </c>
      <c r="D62" s="20">
        <v>91381</v>
      </c>
    </row>
    <row r="63" spans="1:4" ht="14.25" customHeight="1">
      <c r="A63" s="26" t="s">
        <v>126</v>
      </c>
      <c r="B63" s="20">
        <v>189328</v>
      </c>
      <c r="C63" s="20">
        <v>124311</v>
      </c>
      <c r="D63" s="20">
        <v>313639</v>
      </c>
    </row>
    <row r="64" spans="1:4" ht="14.25" customHeight="1">
      <c r="A64" s="26" t="s">
        <v>191</v>
      </c>
      <c r="B64" s="20">
        <v>11386</v>
      </c>
      <c r="C64" s="26">
        <v>627</v>
      </c>
      <c r="D64" s="20">
        <v>12013</v>
      </c>
    </row>
    <row r="65" spans="1:4" ht="14.25" customHeight="1">
      <c r="A65" s="26" t="s">
        <v>129</v>
      </c>
      <c r="B65" s="20">
        <v>53756</v>
      </c>
      <c r="C65" s="20">
        <v>1414</v>
      </c>
      <c r="D65" s="20">
        <v>55170</v>
      </c>
    </row>
    <row r="66" spans="1:4" ht="14.25" customHeight="1">
      <c r="A66" s="26" t="s">
        <v>130</v>
      </c>
      <c r="B66" s="20">
        <v>318293</v>
      </c>
      <c r="C66" s="20">
        <v>4836</v>
      </c>
      <c r="D66" s="20">
        <v>323129</v>
      </c>
    </row>
    <row r="67" spans="1:4" ht="14.25" customHeight="1">
      <c r="A67" s="26" t="s">
        <v>131</v>
      </c>
      <c r="B67" s="20">
        <v>139079</v>
      </c>
      <c r="C67" s="20">
        <v>113554</v>
      </c>
      <c r="D67" s="20">
        <v>252633</v>
      </c>
    </row>
    <row r="68" spans="1:4" ht="14.25" customHeight="1">
      <c r="A68" s="26" t="s">
        <v>132</v>
      </c>
      <c r="B68" s="20">
        <v>112991</v>
      </c>
      <c r="C68" s="20">
        <v>8134</v>
      </c>
      <c r="D68" s="20">
        <v>121125</v>
      </c>
    </row>
    <row r="69" spans="1:4" ht="14.25" customHeight="1">
      <c r="A69" s="26" t="s">
        <v>134</v>
      </c>
      <c r="B69" s="20">
        <v>59567</v>
      </c>
      <c r="C69" s="20">
        <v>3586</v>
      </c>
      <c r="D69" s="20">
        <v>63153</v>
      </c>
    </row>
    <row r="70" spans="1:4" ht="14.25" customHeight="1">
      <c r="A70" s="26" t="s">
        <v>135</v>
      </c>
      <c r="B70" s="20">
        <v>191799</v>
      </c>
      <c r="C70" s="20">
        <v>24248</v>
      </c>
      <c r="D70" s="20">
        <v>216047</v>
      </c>
    </row>
    <row r="71" spans="1:4" ht="14.25" customHeight="1">
      <c r="A71" s="26" t="s">
        <v>232</v>
      </c>
      <c r="B71" s="20">
        <v>258205</v>
      </c>
      <c r="C71" s="20">
        <v>22389</v>
      </c>
      <c r="D71" s="20">
        <v>280594</v>
      </c>
    </row>
    <row r="72" spans="1:4" ht="14.25" customHeight="1">
      <c r="A72" s="26" t="s">
        <v>233</v>
      </c>
      <c r="B72" s="20">
        <v>64448</v>
      </c>
      <c r="C72" s="20">
        <v>2114</v>
      </c>
      <c r="D72" s="20">
        <v>66562</v>
      </c>
    </row>
    <row r="73" spans="1:4" ht="14.25" customHeight="1">
      <c r="A73" s="26" t="s">
        <v>325</v>
      </c>
      <c r="B73" s="20">
        <v>220206</v>
      </c>
      <c r="C73" s="20">
        <v>24431</v>
      </c>
      <c r="D73" s="20">
        <v>244637</v>
      </c>
    </row>
    <row r="74" spans="1:4" ht="14.25" customHeight="1">
      <c r="A74" s="26" t="s">
        <v>137</v>
      </c>
      <c r="B74" s="20">
        <v>217748</v>
      </c>
      <c r="C74" s="20">
        <v>14010</v>
      </c>
      <c r="D74" s="20">
        <v>231758</v>
      </c>
    </row>
    <row r="75" spans="1:4" ht="14.25" customHeight="1">
      <c r="A75" s="26" t="s">
        <v>138</v>
      </c>
      <c r="B75" s="20">
        <v>126301</v>
      </c>
      <c r="C75" s="20">
        <v>1539</v>
      </c>
      <c r="D75" s="20">
        <v>127840</v>
      </c>
    </row>
    <row r="76" spans="1:4" ht="14.25" customHeight="1">
      <c r="A76" s="26" t="s">
        <v>139</v>
      </c>
      <c r="B76" s="20">
        <v>134449</v>
      </c>
      <c r="C76" s="20">
        <v>6007</v>
      </c>
      <c r="D76" s="20">
        <v>140456</v>
      </c>
    </row>
    <row r="77" spans="1:4" ht="14.25" customHeight="1">
      <c r="A77" s="26" t="s">
        <v>140</v>
      </c>
      <c r="B77" s="20">
        <v>55319</v>
      </c>
      <c r="C77" s="20">
        <v>4404</v>
      </c>
      <c r="D77" s="20">
        <v>59723</v>
      </c>
    </row>
    <row r="78" spans="1:4" ht="14.25" customHeight="1">
      <c r="A78" s="26" t="s">
        <v>142</v>
      </c>
      <c r="B78" s="20">
        <v>56479</v>
      </c>
      <c r="C78" s="20">
        <v>3602</v>
      </c>
      <c r="D78" s="20">
        <v>60081</v>
      </c>
    </row>
    <row r="79" spans="1:4" ht="14.25" customHeight="1">
      <c r="A79" s="26" t="s">
        <v>144</v>
      </c>
      <c r="B79" s="20">
        <v>62949</v>
      </c>
      <c r="C79" s="20">
        <v>2479</v>
      </c>
      <c r="D79" s="20">
        <v>65428</v>
      </c>
    </row>
    <row r="80" spans="1:4" ht="14.25" customHeight="1">
      <c r="A80" s="26" t="s">
        <v>145</v>
      </c>
      <c r="B80" s="20">
        <v>277094</v>
      </c>
      <c r="C80" s="20">
        <v>26236</v>
      </c>
      <c r="D80" s="20">
        <v>303330</v>
      </c>
    </row>
    <row r="81" spans="1:4" ht="14.25" customHeight="1">
      <c r="A81" s="26" t="s">
        <v>326</v>
      </c>
      <c r="B81" s="20">
        <v>402286</v>
      </c>
      <c r="C81" s="20">
        <v>6764</v>
      </c>
      <c r="D81" s="20">
        <v>409050</v>
      </c>
    </row>
    <row r="82" spans="1:4" ht="14.25" customHeight="1">
      <c r="A82" s="26" t="s">
        <v>150</v>
      </c>
      <c r="B82" s="20">
        <v>34156</v>
      </c>
      <c r="C82" s="20">
        <v>1596</v>
      </c>
      <c r="D82" s="20">
        <v>35752</v>
      </c>
    </row>
    <row r="83" spans="1:4" ht="14.25" customHeight="1">
      <c r="A83" s="26" t="s">
        <v>236</v>
      </c>
      <c r="B83" s="20">
        <v>29656</v>
      </c>
      <c r="C83" s="20">
        <v>1022</v>
      </c>
      <c r="D83" s="20">
        <v>30678</v>
      </c>
    </row>
    <row r="84" spans="1:4" ht="14.25" customHeight="1">
      <c r="A84" s="26" t="s">
        <v>153</v>
      </c>
      <c r="B84" s="20">
        <v>39892</v>
      </c>
      <c r="C84" s="26">
        <v>385</v>
      </c>
      <c r="D84" s="20">
        <v>40277</v>
      </c>
    </row>
    <row r="85" spans="1:4" ht="14.25" customHeight="1">
      <c r="A85" s="26" t="s">
        <v>160</v>
      </c>
      <c r="B85" s="20">
        <v>169440</v>
      </c>
      <c r="C85" s="20">
        <v>84084</v>
      </c>
      <c r="D85" s="20">
        <v>253524</v>
      </c>
    </row>
    <row r="86" spans="1:4" ht="14.25" customHeight="1">
      <c r="A86" s="26" t="s">
        <v>162</v>
      </c>
      <c r="B86" s="20">
        <v>24867</v>
      </c>
      <c r="C86" s="20">
        <v>1488</v>
      </c>
      <c r="D86" s="20">
        <v>26355</v>
      </c>
    </row>
    <row r="87" spans="1:4" ht="14.25" customHeight="1">
      <c r="A87" s="26" t="s">
        <v>237</v>
      </c>
      <c r="B87" s="20">
        <v>117126</v>
      </c>
      <c r="C87" s="20">
        <v>6552</v>
      </c>
      <c r="D87" s="20">
        <v>123678</v>
      </c>
    </row>
    <row r="88" spans="1:4" ht="14.25" customHeight="1">
      <c r="A88" s="26" t="s">
        <v>163</v>
      </c>
      <c r="B88" s="20">
        <v>218787</v>
      </c>
      <c r="C88" s="20">
        <v>17322</v>
      </c>
      <c r="D88" s="20">
        <v>236109</v>
      </c>
    </row>
    <row r="89" spans="1:4" ht="14.25" customHeight="1">
      <c r="A89" s="26" t="s">
        <v>164</v>
      </c>
      <c r="B89" s="20">
        <v>76629</v>
      </c>
      <c r="C89" s="20">
        <v>2832</v>
      </c>
      <c r="D89" s="20">
        <v>79461</v>
      </c>
    </row>
    <row r="90" spans="1:4" ht="14.25" customHeight="1">
      <c r="A90" s="26" t="s">
        <v>192</v>
      </c>
      <c r="B90" s="20">
        <v>40317</v>
      </c>
      <c r="C90" s="20">
        <v>1376</v>
      </c>
      <c r="D90" s="20">
        <v>41693</v>
      </c>
    </row>
    <row r="91" spans="1:4" ht="14.25" customHeight="1">
      <c r="A91" s="26" t="s">
        <v>166</v>
      </c>
      <c r="B91" s="20">
        <v>363742</v>
      </c>
      <c r="C91" s="20">
        <v>58670</v>
      </c>
      <c r="D91" s="20">
        <v>422412</v>
      </c>
    </row>
    <row r="92" spans="1:4" ht="14.25" customHeight="1">
      <c r="A92" s="26" t="s">
        <v>167</v>
      </c>
      <c r="B92" s="20">
        <v>169845</v>
      </c>
      <c r="C92" s="20">
        <v>14006</v>
      </c>
      <c r="D92" s="20">
        <v>183851</v>
      </c>
    </row>
    <row r="93" spans="1:4" ht="14.25" customHeight="1">
      <c r="A93" s="26" t="s">
        <v>193</v>
      </c>
      <c r="B93" s="20">
        <v>39833</v>
      </c>
      <c r="C93" s="26">
        <v>567</v>
      </c>
      <c r="D93" s="20">
        <v>40400</v>
      </c>
    </row>
    <row r="95" spans="1:4" ht="14.25" customHeight="1">
      <c r="A95" s="409" t="s">
        <v>11</v>
      </c>
      <c r="B95" s="139">
        <f>MEDIAN(B4:B93)</f>
        <v>88136</v>
      </c>
      <c r="C95" s="139">
        <f t="shared" ref="C95:D95" si="0">MEDIAN(C4:C93)</f>
        <v>6372</v>
      </c>
      <c r="D95" s="139">
        <f t="shared" si="0"/>
        <v>93378.5</v>
      </c>
    </row>
    <row r="96" spans="1:4" ht="14.25" customHeight="1">
      <c r="A96" s="409" t="s">
        <v>10</v>
      </c>
      <c r="B96" s="139">
        <f>AVERAGE(B4:B93)</f>
        <v>120272.06666666667</v>
      </c>
      <c r="C96" s="139">
        <f t="shared" ref="C96:D96" si="1">AVERAGE(C4:C93)</f>
        <v>19959.333333333332</v>
      </c>
      <c r="D96" s="139">
        <f t="shared" si="1"/>
        <v>140231.4</v>
      </c>
    </row>
    <row r="97" spans="1:4" ht="14.25" customHeight="1">
      <c r="A97" s="409" t="s">
        <v>239</v>
      </c>
      <c r="B97" s="139">
        <f>SUM(B4:B93)</f>
        <v>10824486</v>
      </c>
      <c r="C97" s="139">
        <f t="shared" ref="C97:D97" si="2">SUM(C4:C93)</f>
        <v>1796340</v>
      </c>
      <c r="D97" s="139">
        <f t="shared" si="2"/>
        <v>12620826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1BF2-E181-4F54-B194-B433925EB52F}">
  <sheetPr codeName="Sheet28"/>
  <dimension ref="A1:E50"/>
  <sheetViews>
    <sheetView zoomScaleNormal="100" workbookViewId="0">
      <pane ySplit="3" topLeftCell="A4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24.5703125" customWidth="1"/>
    <col min="2" max="2" width="19.85546875" customWidth="1"/>
    <col min="3" max="3" width="21.140625" customWidth="1"/>
    <col min="4" max="4" width="19.7109375" customWidth="1"/>
    <col min="5" max="5" width="12.7109375" style="26" bestFit="1" customWidth="1"/>
    <col min="6" max="6" width="27.85546875" bestFit="1" customWidth="1"/>
    <col min="7" max="7" width="13.28515625" bestFit="1" customWidth="1"/>
    <col min="8" max="8" width="17.5703125" bestFit="1" customWidth="1"/>
    <col min="9" max="9" width="10.5703125" bestFit="1" customWidth="1"/>
    <col min="10" max="10" width="14.140625" bestFit="1" customWidth="1"/>
    <col min="11" max="11" width="14.28515625" bestFit="1" customWidth="1"/>
    <col min="12" max="12" width="11.5703125" bestFit="1" customWidth="1"/>
  </cols>
  <sheetData>
    <row r="1" spans="1:4" ht="14.25" customHeight="1">
      <c r="A1" s="1" t="s">
        <v>370</v>
      </c>
    </row>
    <row r="3" spans="1:4" s="131" customFormat="1" ht="14.25" customHeight="1">
      <c r="B3" s="16" t="s">
        <v>371</v>
      </c>
      <c r="C3" s="16" t="s">
        <v>372</v>
      </c>
      <c r="D3" s="16" t="s">
        <v>373</v>
      </c>
    </row>
    <row r="4" spans="1:4" ht="14.25" customHeight="1">
      <c r="A4" s="184" t="s">
        <v>321</v>
      </c>
      <c r="B4" s="185">
        <v>71131</v>
      </c>
      <c r="C4" s="185">
        <v>16484</v>
      </c>
      <c r="D4" s="185">
        <v>87615</v>
      </c>
    </row>
    <row r="5" spans="1:4" ht="14.25" customHeight="1">
      <c r="A5" s="184" t="s">
        <v>185</v>
      </c>
      <c r="B5" s="185">
        <v>90010</v>
      </c>
      <c r="C5" s="184">
        <v>2711</v>
      </c>
      <c r="D5" s="185">
        <v>92721</v>
      </c>
    </row>
    <row r="6" spans="1:4" ht="14.25" customHeight="1">
      <c r="A6" s="184" t="s">
        <v>29</v>
      </c>
      <c r="B6" s="185">
        <v>14455</v>
      </c>
      <c r="C6" s="185">
        <v>73</v>
      </c>
      <c r="D6" s="185">
        <v>14528</v>
      </c>
    </row>
    <row r="7" spans="1:4" ht="14.25" customHeight="1">
      <c r="A7" s="184" t="s">
        <v>30</v>
      </c>
      <c r="B7" s="185">
        <v>68014</v>
      </c>
      <c r="C7" s="185">
        <v>8331</v>
      </c>
      <c r="D7" s="185">
        <v>76345</v>
      </c>
    </row>
    <row r="8" spans="1:4" ht="14.25" customHeight="1">
      <c r="A8" s="184" t="s">
        <v>32</v>
      </c>
      <c r="B8" s="185">
        <v>158779</v>
      </c>
      <c r="C8" s="185">
        <v>14325</v>
      </c>
      <c r="D8" s="185">
        <v>173104</v>
      </c>
    </row>
    <row r="9" spans="1:4" ht="14.25" customHeight="1">
      <c r="A9" s="184" t="s">
        <v>33</v>
      </c>
      <c r="B9" s="185">
        <v>65397</v>
      </c>
      <c r="C9" s="184">
        <v>3202</v>
      </c>
      <c r="D9" s="185">
        <v>68599</v>
      </c>
    </row>
    <row r="10" spans="1:4" ht="14.25" customHeight="1">
      <c r="A10" s="184" t="s">
        <v>37</v>
      </c>
      <c r="B10" s="185">
        <v>42018</v>
      </c>
      <c r="C10" s="185">
        <v>625</v>
      </c>
      <c r="D10" s="185">
        <v>42643</v>
      </c>
    </row>
    <row r="11" spans="1:4" ht="14.25" customHeight="1">
      <c r="A11" s="184" t="s">
        <v>215</v>
      </c>
      <c r="B11" s="185">
        <v>33262</v>
      </c>
      <c r="C11" s="185">
        <v>2016</v>
      </c>
      <c r="D11" s="185">
        <v>35278</v>
      </c>
    </row>
    <row r="12" spans="1:4" ht="14.25" customHeight="1">
      <c r="A12" s="184" t="s">
        <v>38</v>
      </c>
      <c r="B12" s="185">
        <v>264634</v>
      </c>
      <c r="C12" s="185">
        <v>19741</v>
      </c>
      <c r="D12" s="185">
        <v>284375</v>
      </c>
    </row>
    <row r="13" spans="1:4" ht="14.25" customHeight="1">
      <c r="A13" s="184" t="s">
        <v>42</v>
      </c>
      <c r="B13" s="185">
        <v>87458</v>
      </c>
      <c r="C13" s="184">
        <v>6578</v>
      </c>
      <c r="D13" s="185">
        <v>94036</v>
      </c>
    </row>
    <row r="14" spans="1:4" ht="14.25" customHeight="1">
      <c r="A14" s="184" t="s">
        <v>44</v>
      </c>
      <c r="B14" s="185">
        <v>25296</v>
      </c>
      <c r="C14" s="185">
        <v>392</v>
      </c>
      <c r="D14" s="185">
        <v>25688</v>
      </c>
    </row>
    <row r="15" spans="1:4" ht="14.25" customHeight="1">
      <c r="A15" s="184" t="s">
        <v>47</v>
      </c>
      <c r="B15" s="185">
        <v>44660</v>
      </c>
      <c r="C15" s="185">
        <v>2963</v>
      </c>
      <c r="D15" s="185">
        <v>47623</v>
      </c>
    </row>
    <row r="16" spans="1:4" ht="14.25" customHeight="1">
      <c r="A16" s="184" t="s">
        <v>49</v>
      </c>
      <c r="B16" s="185">
        <v>50989</v>
      </c>
      <c r="C16" s="185">
        <v>13882</v>
      </c>
      <c r="D16" s="185">
        <v>64871</v>
      </c>
    </row>
    <row r="17" spans="1:4" ht="14.25" customHeight="1">
      <c r="A17" s="184" t="s">
        <v>52</v>
      </c>
      <c r="B17" s="185">
        <v>97896</v>
      </c>
      <c r="C17" s="185">
        <v>10720</v>
      </c>
      <c r="D17" s="185">
        <v>108616</v>
      </c>
    </row>
    <row r="18" spans="1:4" ht="14.25" customHeight="1">
      <c r="A18" s="184" t="s">
        <v>54</v>
      </c>
      <c r="B18" s="185">
        <v>117571</v>
      </c>
      <c r="C18" s="185">
        <v>23996</v>
      </c>
      <c r="D18" s="185">
        <v>141567</v>
      </c>
    </row>
    <row r="19" spans="1:4" ht="14.25" customHeight="1">
      <c r="A19" s="184" t="s">
        <v>56</v>
      </c>
      <c r="B19" s="185">
        <v>144708</v>
      </c>
      <c r="C19" s="185">
        <v>6168</v>
      </c>
      <c r="D19" s="185">
        <v>150876</v>
      </c>
    </row>
    <row r="20" spans="1:4" ht="14.25" customHeight="1">
      <c r="A20" s="184" t="s">
        <v>57</v>
      </c>
      <c r="B20" s="185">
        <v>338575</v>
      </c>
      <c r="C20" s="185">
        <v>29099</v>
      </c>
      <c r="D20" s="185">
        <v>367674</v>
      </c>
    </row>
    <row r="21" spans="1:4" ht="14.25" customHeight="1">
      <c r="A21" s="184" t="s">
        <v>59</v>
      </c>
      <c r="B21" s="185">
        <v>273792</v>
      </c>
      <c r="C21" s="185">
        <v>13259</v>
      </c>
      <c r="D21" s="185">
        <v>287051</v>
      </c>
    </row>
    <row r="22" spans="1:4" ht="14.25" customHeight="1">
      <c r="A22" s="184" t="s">
        <v>322</v>
      </c>
      <c r="B22" s="185">
        <v>167046</v>
      </c>
      <c r="C22" s="185">
        <v>10099</v>
      </c>
      <c r="D22" s="185">
        <v>177145</v>
      </c>
    </row>
    <row r="23" spans="1:4" ht="14.25" customHeight="1">
      <c r="A23" s="184" t="s">
        <v>222</v>
      </c>
      <c r="B23" s="185">
        <v>156973</v>
      </c>
      <c r="C23" s="185">
        <v>15123</v>
      </c>
      <c r="D23" s="185">
        <v>172096</v>
      </c>
    </row>
    <row r="24" spans="1:4" ht="14.25" customHeight="1">
      <c r="A24" s="184" t="s">
        <v>60</v>
      </c>
      <c r="B24" s="185">
        <v>65145</v>
      </c>
      <c r="C24" s="185">
        <v>4547</v>
      </c>
      <c r="D24" s="185">
        <v>69692</v>
      </c>
    </row>
    <row r="25" spans="1:4" ht="14.25" customHeight="1">
      <c r="A25" s="184" t="s">
        <v>323</v>
      </c>
      <c r="B25" s="185">
        <v>121614</v>
      </c>
      <c r="C25" s="184">
        <v>12778</v>
      </c>
      <c r="D25" s="185">
        <v>134392</v>
      </c>
    </row>
    <row r="26" spans="1:4" ht="14.25" customHeight="1">
      <c r="A26" s="184" t="s">
        <v>63</v>
      </c>
      <c r="B26" s="185">
        <v>30656</v>
      </c>
      <c r="C26" s="185">
        <v>390</v>
      </c>
      <c r="D26" s="185">
        <v>31046</v>
      </c>
    </row>
    <row r="27" spans="1:4" ht="14.25" customHeight="1">
      <c r="A27" s="184" t="s">
        <v>65</v>
      </c>
      <c r="B27" s="185">
        <v>114312</v>
      </c>
      <c r="C27" s="185">
        <v>1251</v>
      </c>
      <c r="D27" s="185">
        <v>115563</v>
      </c>
    </row>
    <row r="28" spans="1:4" ht="14.25" customHeight="1">
      <c r="A28" s="184" t="s">
        <v>70</v>
      </c>
      <c r="B28" s="185">
        <v>257437</v>
      </c>
      <c r="C28" s="185">
        <v>33258</v>
      </c>
      <c r="D28" s="185">
        <v>290695</v>
      </c>
    </row>
    <row r="29" spans="1:4" ht="14.25" customHeight="1">
      <c r="A29" s="184" t="s">
        <v>74</v>
      </c>
      <c r="B29" s="185">
        <v>27433</v>
      </c>
      <c r="C29" s="185">
        <v>1689</v>
      </c>
      <c r="D29" s="185">
        <v>29122</v>
      </c>
    </row>
    <row r="30" spans="1:4" ht="14.25" customHeight="1">
      <c r="A30" s="184" t="s">
        <v>75</v>
      </c>
      <c r="B30" s="185">
        <v>69533</v>
      </c>
      <c r="C30" s="185">
        <v>1636</v>
      </c>
      <c r="D30" s="185">
        <v>71169</v>
      </c>
    </row>
    <row r="31" spans="1:4" ht="14.25" customHeight="1">
      <c r="A31" s="184" t="s">
        <v>76</v>
      </c>
      <c r="B31" s="185">
        <v>123606</v>
      </c>
      <c r="C31" s="185">
        <v>24967</v>
      </c>
      <c r="D31" s="185">
        <v>148573</v>
      </c>
    </row>
    <row r="32" spans="1:4" ht="14.25" customHeight="1">
      <c r="A32" s="184" t="s">
        <v>79</v>
      </c>
      <c r="B32" s="185">
        <v>174637</v>
      </c>
      <c r="C32" s="184">
        <v>26897</v>
      </c>
      <c r="D32" s="185">
        <v>201534</v>
      </c>
    </row>
    <row r="33" spans="1:4" ht="14.25" customHeight="1">
      <c r="A33" s="184" t="s">
        <v>187</v>
      </c>
      <c r="B33" s="185">
        <v>41497</v>
      </c>
      <c r="C33" s="185">
        <v>777</v>
      </c>
      <c r="D33" s="185">
        <v>42274</v>
      </c>
    </row>
    <row r="34" spans="1:4" ht="14.25" customHeight="1">
      <c r="A34" s="184" t="s">
        <v>82</v>
      </c>
      <c r="B34" s="185">
        <v>45671</v>
      </c>
      <c r="C34" s="184">
        <v>21360</v>
      </c>
      <c r="D34" s="185">
        <v>67031</v>
      </c>
    </row>
    <row r="35" spans="1:4" ht="14.25" customHeight="1">
      <c r="A35" s="184" t="s">
        <v>226</v>
      </c>
      <c r="B35" s="185">
        <v>11736</v>
      </c>
      <c r="C35" s="184">
        <v>788</v>
      </c>
      <c r="D35" s="185">
        <v>12524</v>
      </c>
    </row>
    <row r="36" spans="1:4" ht="14.25" customHeight="1">
      <c r="A36" s="184" t="s">
        <v>85</v>
      </c>
      <c r="B36" s="185">
        <v>15713</v>
      </c>
      <c r="C36" s="185">
        <v>308</v>
      </c>
      <c r="D36" s="185">
        <v>16021</v>
      </c>
    </row>
    <row r="37" spans="1:4" ht="14.25" customHeight="1">
      <c r="A37" s="184" t="s">
        <v>88</v>
      </c>
      <c r="B37" s="185">
        <v>69003</v>
      </c>
      <c r="C37" s="185">
        <v>115716</v>
      </c>
      <c r="D37" s="185">
        <v>184719</v>
      </c>
    </row>
    <row r="38" spans="1:4" ht="14.25" customHeight="1">
      <c r="A38" s="184" t="s">
        <v>227</v>
      </c>
      <c r="B38" s="185">
        <v>172569</v>
      </c>
      <c r="C38" s="184">
        <v>7567</v>
      </c>
      <c r="D38" s="185">
        <v>180136</v>
      </c>
    </row>
    <row r="39" spans="1:4" ht="14.25" customHeight="1">
      <c r="A39" s="184" t="s">
        <v>91</v>
      </c>
      <c r="B39" s="185">
        <v>38432</v>
      </c>
      <c r="C39" s="185">
        <v>304</v>
      </c>
      <c r="D39" s="185">
        <v>38736</v>
      </c>
    </row>
    <row r="40" spans="1:4" ht="14.25" customHeight="1">
      <c r="A40" s="184" t="s">
        <v>92</v>
      </c>
      <c r="B40" s="185">
        <v>172119</v>
      </c>
      <c r="C40" s="185">
        <v>16867</v>
      </c>
      <c r="D40" s="185">
        <v>188986</v>
      </c>
    </row>
    <row r="41" spans="1:4" ht="14.25" customHeight="1">
      <c r="A41" s="184" t="s">
        <v>189</v>
      </c>
      <c r="B41" s="185">
        <v>232222</v>
      </c>
      <c r="C41" s="185">
        <v>31878</v>
      </c>
      <c r="D41" s="185">
        <v>264100</v>
      </c>
    </row>
    <row r="42" spans="1:4" ht="14.25" customHeight="1">
      <c r="A42" s="184" t="s">
        <v>96</v>
      </c>
      <c r="B42" s="185">
        <v>62148</v>
      </c>
      <c r="C42" s="185">
        <v>6260</v>
      </c>
      <c r="D42" s="185">
        <v>68408</v>
      </c>
    </row>
    <row r="43" spans="1:4" ht="14.25" customHeight="1">
      <c r="A43" s="184" t="s">
        <v>98</v>
      </c>
      <c r="B43" s="185">
        <v>49017</v>
      </c>
      <c r="C43" s="185">
        <v>4301</v>
      </c>
      <c r="D43" s="185">
        <v>53318</v>
      </c>
    </row>
    <row r="44" spans="1:4" ht="14.25" customHeight="1">
      <c r="A44" s="184" t="s">
        <v>99</v>
      </c>
      <c r="B44" s="185">
        <v>62655</v>
      </c>
      <c r="C44" s="185">
        <v>1860</v>
      </c>
      <c r="D44" s="185">
        <v>64515</v>
      </c>
    </row>
    <row r="45" spans="1:4" ht="14.25" customHeight="1">
      <c r="A45" s="184" t="s">
        <v>228</v>
      </c>
      <c r="B45" s="185">
        <v>154401</v>
      </c>
      <c r="C45" s="185">
        <v>42332</v>
      </c>
      <c r="D45" s="185">
        <v>196733</v>
      </c>
    </row>
    <row r="46" spans="1:4" ht="14.25" customHeight="1">
      <c r="A46" s="184" t="s">
        <v>102</v>
      </c>
      <c r="B46" s="185">
        <v>29937</v>
      </c>
      <c r="C46" s="185">
        <v>2268</v>
      </c>
      <c r="D46" s="185">
        <v>32205</v>
      </c>
    </row>
    <row r="47" spans="1:4" ht="14.25" customHeight="1">
      <c r="A47" s="184" t="s">
        <v>104</v>
      </c>
      <c r="B47" s="185">
        <v>199498</v>
      </c>
      <c r="C47" s="185">
        <v>7198</v>
      </c>
      <c r="D47" s="185">
        <v>206696</v>
      </c>
    </row>
    <row r="48" spans="1:4" ht="14.25" customHeight="1">
      <c r="A48" s="184" t="s">
        <v>105</v>
      </c>
      <c r="B48" s="185">
        <v>172431</v>
      </c>
      <c r="C48" s="185">
        <v>40934</v>
      </c>
      <c r="D48" s="185">
        <v>213365</v>
      </c>
    </row>
    <row r="49" spans="1:4" ht="14.25" customHeight="1">
      <c r="A49" s="184" t="s">
        <v>106</v>
      </c>
      <c r="B49" s="185">
        <v>31520</v>
      </c>
      <c r="C49" s="185">
        <v>1608</v>
      </c>
      <c r="D49" s="185">
        <v>33128</v>
      </c>
    </row>
    <row r="50" spans="1:4" ht="14.25" customHeight="1">
      <c r="A50" s="184" t="s">
        <v>108</v>
      </c>
      <c r="B50" s="26">
        <v>46225</v>
      </c>
      <c r="C50" s="26">
        <v>7176</v>
      </c>
      <c r="D50" s="26">
        <v>53401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0FF0-1D1C-4065-8F50-2DAC109EA809}">
  <sheetPr codeName="Sheet29"/>
  <dimension ref="A1:D50"/>
  <sheetViews>
    <sheetView zoomScaleNormal="100" workbookViewId="0">
      <pane ySplit="3" topLeftCell="A25" activePane="bottomLeft" state="frozen"/>
      <selection pane="bottomLeft" activeCell="G55" sqref="G55"/>
      <selection activeCell="D58" sqref="D58"/>
    </sheetView>
  </sheetViews>
  <sheetFormatPr defaultColWidth="9.140625" defaultRowHeight="14.25" customHeight="1"/>
  <cols>
    <col min="1" max="1" width="24.5703125" customWidth="1"/>
    <col min="2" max="2" width="18.140625" customWidth="1"/>
    <col min="3" max="3" width="22.28515625" customWidth="1"/>
    <col min="4" max="4" width="19.5703125" customWidth="1"/>
    <col min="6" max="6" width="9.42578125" customWidth="1"/>
    <col min="7" max="7" width="19.140625" bestFit="1" customWidth="1"/>
    <col min="8" max="8" width="9.85546875" bestFit="1" customWidth="1"/>
    <col min="9" max="9" width="9.85546875" customWidth="1"/>
    <col min="11" max="11" width="9.85546875" bestFit="1" customWidth="1"/>
  </cols>
  <sheetData>
    <row r="1" spans="1:4" ht="16.5" customHeight="1">
      <c r="A1" s="1" t="s">
        <v>370</v>
      </c>
    </row>
    <row r="2" spans="1:4" ht="14.25" customHeight="1">
      <c r="A2" s="1"/>
    </row>
    <row r="3" spans="1:4" ht="14.25" customHeight="1">
      <c r="A3" s="210"/>
      <c r="B3" s="211" t="s">
        <v>374</v>
      </c>
      <c r="C3" s="211" t="s">
        <v>375</v>
      </c>
      <c r="D3" s="211" t="s">
        <v>194</v>
      </c>
    </row>
    <row r="4" spans="1:4" ht="14.25" customHeight="1">
      <c r="A4" s="184" t="s">
        <v>109</v>
      </c>
      <c r="B4" s="185">
        <v>274100</v>
      </c>
      <c r="C4" s="185">
        <v>37647</v>
      </c>
      <c r="D4" s="185">
        <v>311747</v>
      </c>
    </row>
    <row r="5" spans="1:4" ht="14.25" customHeight="1">
      <c r="A5" s="184" t="s">
        <v>229</v>
      </c>
      <c r="B5" s="185">
        <v>162024</v>
      </c>
      <c r="C5" s="185">
        <v>6484</v>
      </c>
      <c r="D5" s="185">
        <v>168508</v>
      </c>
    </row>
    <row r="6" spans="1:4" ht="14.25" customHeight="1">
      <c r="A6" s="184" t="s">
        <v>112</v>
      </c>
      <c r="B6" s="185">
        <v>123757</v>
      </c>
      <c r="C6" s="185">
        <v>9257</v>
      </c>
      <c r="D6" s="185">
        <v>133014</v>
      </c>
    </row>
    <row r="7" spans="1:4" ht="14.25" customHeight="1">
      <c r="A7" s="184" t="s">
        <v>324</v>
      </c>
      <c r="B7" s="185">
        <v>150082</v>
      </c>
      <c r="C7" s="185">
        <v>4678</v>
      </c>
      <c r="D7" s="185">
        <v>154760</v>
      </c>
    </row>
    <row r="8" spans="1:4" ht="14.25" customHeight="1">
      <c r="A8" s="184" t="s">
        <v>114</v>
      </c>
      <c r="B8" s="185">
        <v>55513</v>
      </c>
      <c r="C8" s="185">
        <v>3107</v>
      </c>
      <c r="D8" s="185">
        <v>58620</v>
      </c>
    </row>
    <row r="9" spans="1:4" ht="14.25" customHeight="1">
      <c r="A9" s="184" t="s">
        <v>116</v>
      </c>
      <c r="B9" s="185">
        <v>62427</v>
      </c>
      <c r="C9" s="185">
        <v>7909</v>
      </c>
      <c r="D9" s="185">
        <v>70336</v>
      </c>
    </row>
    <row r="10" spans="1:4" ht="14.25" customHeight="1">
      <c r="A10" s="184" t="s">
        <v>190</v>
      </c>
      <c r="B10" s="185">
        <v>27769</v>
      </c>
      <c r="C10" s="184">
        <v>18</v>
      </c>
      <c r="D10" s="185">
        <v>27787</v>
      </c>
    </row>
    <row r="11" spans="1:4" ht="14.25" customHeight="1">
      <c r="A11" s="184" t="s">
        <v>119</v>
      </c>
      <c r="B11" s="185">
        <v>31357</v>
      </c>
      <c r="C11" s="185">
        <v>2686</v>
      </c>
      <c r="D11" s="185">
        <v>34043</v>
      </c>
    </row>
    <row r="12" spans="1:4" ht="14.25" customHeight="1">
      <c r="A12" s="184" t="s">
        <v>120</v>
      </c>
      <c r="B12" s="185">
        <v>42370</v>
      </c>
      <c r="C12" s="185">
        <v>1396</v>
      </c>
      <c r="D12" s="185">
        <v>43766</v>
      </c>
    </row>
    <row r="13" spans="1:4" ht="14.25" customHeight="1">
      <c r="A13" s="184" t="s">
        <v>124</v>
      </c>
      <c r="B13" s="185">
        <v>448790</v>
      </c>
      <c r="C13" s="185">
        <v>498263</v>
      </c>
      <c r="D13" s="185">
        <v>947053</v>
      </c>
    </row>
    <row r="14" spans="1:4" ht="14.25" customHeight="1">
      <c r="A14" s="184" t="s">
        <v>125</v>
      </c>
      <c r="B14" s="185">
        <v>177679</v>
      </c>
      <c r="C14" s="185">
        <v>21041</v>
      </c>
      <c r="D14" s="185">
        <v>198720</v>
      </c>
    </row>
    <row r="15" spans="1:4" ht="14.25" customHeight="1">
      <c r="A15" s="184" t="s">
        <v>230</v>
      </c>
      <c r="B15" s="185">
        <v>88814</v>
      </c>
      <c r="C15" s="185">
        <v>2567</v>
      </c>
      <c r="D15" s="185">
        <v>91381</v>
      </c>
    </row>
    <row r="16" spans="1:4" ht="14.25" customHeight="1">
      <c r="A16" s="184" t="s">
        <v>126</v>
      </c>
      <c r="B16" s="185">
        <v>189328</v>
      </c>
      <c r="C16" s="185">
        <v>124311</v>
      </c>
      <c r="D16" s="185">
        <v>313639</v>
      </c>
    </row>
    <row r="17" spans="1:4" ht="14.25" customHeight="1">
      <c r="A17" s="184" t="s">
        <v>191</v>
      </c>
      <c r="B17" s="185">
        <v>11386</v>
      </c>
      <c r="C17" s="184">
        <v>627</v>
      </c>
      <c r="D17" s="185">
        <v>12013</v>
      </c>
    </row>
    <row r="18" spans="1:4" ht="14.25" customHeight="1">
      <c r="A18" s="184" t="s">
        <v>129</v>
      </c>
      <c r="B18" s="185">
        <v>53756</v>
      </c>
      <c r="C18" s="185">
        <v>1414</v>
      </c>
      <c r="D18" s="185">
        <v>55170</v>
      </c>
    </row>
    <row r="19" spans="1:4" ht="14.25" customHeight="1">
      <c r="A19" s="184" t="s">
        <v>130</v>
      </c>
      <c r="B19" s="185">
        <v>318293</v>
      </c>
      <c r="C19" s="185">
        <v>4836</v>
      </c>
      <c r="D19" s="185">
        <v>323129</v>
      </c>
    </row>
    <row r="20" spans="1:4" ht="14.25" customHeight="1">
      <c r="A20" s="184" t="s">
        <v>131</v>
      </c>
      <c r="B20" s="185">
        <v>139079</v>
      </c>
      <c r="C20" s="185">
        <v>113554</v>
      </c>
      <c r="D20" s="185">
        <v>252633</v>
      </c>
    </row>
    <row r="21" spans="1:4" ht="14.25" customHeight="1">
      <c r="A21" s="184" t="s">
        <v>132</v>
      </c>
      <c r="B21" s="185">
        <v>112991</v>
      </c>
      <c r="C21" s="185">
        <v>8134</v>
      </c>
      <c r="D21" s="185">
        <v>121125</v>
      </c>
    </row>
    <row r="22" spans="1:4" ht="14.25" customHeight="1">
      <c r="A22" s="184" t="s">
        <v>134</v>
      </c>
      <c r="B22" s="185">
        <v>59567</v>
      </c>
      <c r="C22" s="185">
        <v>3586</v>
      </c>
      <c r="D22" s="185">
        <v>63153</v>
      </c>
    </row>
    <row r="23" spans="1:4" ht="14.25" customHeight="1">
      <c r="A23" s="184" t="s">
        <v>135</v>
      </c>
      <c r="B23" s="185">
        <v>191799</v>
      </c>
      <c r="C23" s="185">
        <v>24248</v>
      </c>
      <c r="D23" s="185">
        <v>216047</v>
      </c>
    </row>
    <row r="24" spans="1:4" ht="14.25" customHeight="1">
      <c r="A24" s="184" t="s">
        <v>232</v>
      </c>
      <c r="B24" s="185">
        <v>258205</v>
      </c>
      <c r="C24" s="185">
        <v>22389</v>
      </c>
      <c r="D24" s="185">
        <v>280594</v>
      </c>
    </row>
    <row r="25" spans="1:4" ht="14.25" customHeight="1">
      <c r="A25" s="184" t="s">
        <v>233</v>
      </c>
      <c r="B25" s="185">
        <v>64448</v>
      </c>
      <c r="C25" s="185">
        <v>2114</v>
      </c>
      <c r="D25" s="185">
        <v>66562</v>
      </c>
    </row>
    <row r="26" spans="1:4" ht="14.25" customHeight="1">
      <c r="A26" s="184" t="s">
        <v>325</v>
      </c>
      <c r="B26" s="185">
        <v>220206</v>
      </c>
      <c r="C26" s="185">
        <v>24431</v>
      </c>
      <c r="D26" s="185">
        <v>244637</v>
      </c>
    </row>
    <row r="27" spans="1:4" ht="14.25" customHeight="1">
      <c r="A27" s="184" t="s">
        <v>137</v>
      </c>
      <c r="B27" s="185">
        <v>217748</v>
      </c>
      <c r="C27" s="185">
        <v>14010</v>
      </c>
      <c r="D27" s="185">
        <v>231758</v>
      </c>
    </row>
    <row r="28" spans="1:4" ht="14.25" customHeight="1">
      <c r="A28" s="184" t="s">
        <v>138</v>
      </c>
      <c r="B28" s="185">
        <v>126301</v>
      </c>
      <c r="C28" s="185">
        <v>1539</v>
      </c>
      <c r="D28" s="185">
        <v>127840</v>
      </c>
    </row>
    <row r="29" spans="1:4" ht="14.25" customHeight="1">
      <c r="A29" s="184" t="s">
        <v>139</v>
      </c>
      <c r="B29" s="185">
        <v>134449</v>
      </c>
      <c r="C29" s="185">
        <v>6007</v>
      </c>
      <c r="D29" s="185">
        <v>140456</v>
      </c>
    </row>
    <row r="30" spans="1:4" ht="14.25" customHeight="1">
      <c r="A30" s="184" t="s">
        <v>140</v>
      </c>
      <c r="B30" s="185">
        <v>55319</v>
      </c>
      <c r="C30" s="185">
        <v>4404</v>
      </c>
      <c r="D30" s="185">
        <v>59723</v>
      </c>
    </row>
    <row r="31" spans="1:4" ht="14.25" customHeight="1">
      <c r="A31" s="184" t="s">
        <v>142</v>
      </c>
      <c r="B31" s="185">
        <v>56479</v>
      </c>
      <c r="C31" s="185">
        <v>3602</v>
      </c>
      <c r="D31" s="185">
        <v>60081</v>
      </c>
    </row>
    <row r="32" spans="1:4" ht="14.25" customHeight="1">
      <c r="A32" s="184" t="s">
        <v>144</v>
      </c>
      <c r="B32" s="185">
        <v>62949</v>
      </c>
      <c r="C32" s="185">
        <v>2479</v>
      </c>
      <c r="D32" s="185">
        <v>65428</v>
      </c>
    </row>
    <row r="33" spans="1:4" ht="14.25" customHeight="1">
      <c r="A33" s="184" t="s">
        <v>145</v>
      </c>
      <c r="B33" s="185">
        <v>277094</v>
      </c>
      <c r="C33" s="185">
        <v>26236</v>
      </c>
      <c r="D33" s="185">
        <v>303330</v>
      </c>
    </row>
    <row r="34" spans="1:4" ht="14.25" customHeight="1">
      <c r="A34" s="184" t="s">
        <v>326</v>
      </c>
      <c r="B34" s="185">
        <v>402286</v>
      </c>
      <c r="C34" s="185">
        <v>6764</v>
      </c>
      <c r="D34" s="185">
        <v>409050</v>
      </c>
    </row>
    <row r="35" spans="1:4" ht="14.25" customHeight="1">
      <c r="A35" s="184" t="s">
        <v>150</v>
      </c>
      <c r="B35" s="185">
        <v>34156</v>
      </c>
      <c r="C35" s="185">
        <v>1596</v>
      </c>
      <c r="D35" s="185">
        <v>35752</v>
      </c>
    </row>
    <row r="36" spans="1:4" ht="14.25" customHeight="1">
      <c r="A36" s="184" t="s">
        <v>236</v>
      </c>
      <c r="B36" s="185">
        <v>29656</v>
      </c>
      <c r="C36" s="185">
        <v>1022</v>
      </c>
      <c r="D36" s="185">
        <v>30678</v>
      </c>
    </row>
    <row r="37" spans="1:4" ht="14.25" customHeight="1">
      <c r="A37" s="184" t="s">
        <v>153</v>
      </c>
      <c r="B37" s="185">
        <v>39892</v>
      </c>
      <c r="C37" s="184">
        <v>385</v>
      </c>
      <c r="D37" s="185">
        <v>40277</v>
      </c>
    </row>
    <row r="38" spans="1:4" ht="14.25" customHeight="1">
      <c r="A38" s="184" t="s">
        <v>160</v>
      </c>
      <c r="B38" s="185">
        <v>169440</v>
      </c>
      <c r="C38" s="185">
        <v>84084</v>
      </c>
      <c r="D38" s="185">
        <v>253524</v>
      </c>
    </row>
    <row r="39" spans="1:4" ht="14.25" customHeight="1">
      <c r="A39" s="184" t="s">
        <v>162</v>
      </c>
      <c r="B39" s="185">
        <v>24867</v>
      </c>
      <c r="C39" s="185">
        <v>1488</v>
      </c>
      <c r="D39" s="185">
        <v>26355</v>
      </c>
    </row>
    <row r="40" spans="1:4" ht="14.25" customHeight="1">
      <c r="A40" s="184" t="s">
        <v>237</v>
      </c>
      <c r="B40" s="185">
        <v>117126</v>
      </c>
      <c r="C40" s="185">
        <v>6552</v>
      </c>
      <c r="D40" s="185">
        <v>123678</v>
      </c>
    </row>
    <row r="41" spans="1:4" ht="14.25" customHeight="1">
      <c r="A41" s="184" t="s">
        <v>163</v>
      </c>
      <c r="B41" s="185">
        <v>218787</v>
      </c>
      <c r="C41" s="185">
        <v>17322</v>
      </c>
      <c r="D41" s="185">
        <v>236109</v>
      </c>
    </row>
    <row r="42" spans="1:4" ht="14.25" customHeight="1">
      <c r="A42" s="184" t="s">
        <v>164</v>
      </c>
      <c r="B42" s="185">
        <v>76629</v>
      </c>
      <c r="C42" s="185">
        <v>2832</v>
      </c>
      <c r="D42" s="185">
        <v>79461</v>
      </c>
    </row>
    <row r="43" spans="1:4" ht="14.25" customHeight="1">
      <c r="A43" s="184" t="s">
        <v>192</v>
      </c>
      <c r="B43" s="185">
        <v>40317</v>
      </c>
      <c r="C43" s="185">
        <v>1376</v>
      </c>
      <c r="D43" s="185">
        <v>41693</v>
      </c>
    </row>
    <row r="44" spans="1:4" ht="14.25" customHeight="1">
      <c r="A44" s="184" t="s">
        <v>166</v>
      </c>
      <c r="B44" s="185">
        <v>363742</v>
      </c>
      <c r="C44" s="185">
        <v>58670</v>
      </c>
      <c r="D44" s="185">
        <v>422412</v>
      </c>
    </row>
    <row r="45" spans="1:4" ht="14.25" customHeight="1">
      <c r="A45" s="184" t="s">
        <v>167</v>
      </c>
      <c r="B45" s="185">
        <v>169845</v>
      </c>
      <c r="C45" s="185">
        <v>14006</v>
      </c>
      <c r="D45" s="185">
        <v>183851</v>
      </c>
    </row>
    <row r="46" spans="1:4" ht="14.25" customHeight="1">
      <c r="A46" s="184" t="s">
        <v>193</v>
      </c>
      <c r="B46" s="185">
        <v>39833</v>
      </c>
      <c r="C46" s="184">
        <v>567</v>
      </c>
      <c r="D46" s="185">
        <v>40400</v>
      </c>
    </row>
    <row r="47" spans="1:4" ht="14.25" customHeight="1">
      <c r="A47" s="26"/>
      <c r="B47" s="48"/>
      <c r="C47" s="48"/>
      <c r="D47" s="48"/>
    </row>
    <row r="48" spans="1:4" ht="14.25" customHeight="1">
      <c r="A48" s="23" t="s">
        <v>11</v>
      </c>
      <c r="B48" s="23">
        <f>MEDIAN(B4:B46,'Total Stock A-L'!B4:B50)</f>
        <v>88136</v>
      </c>
      <c r="C48" s="23">
        <f>MEDIAN(C4:C46,'Total Stock A-L'!C4:C50)</f>
        <v>6372</v>
      </c>
      <c r="D48" s="23">
        <f>MEDIAN(D4:D46,'Total Stock A-L'!D4:D50)</f>
        <v>93378.5</v>
      </c>
    </row>
    <row r="49" spans="1:4" ht="14.25" customHeight="1">
      <c r="A49" s="23" t="s">
        <v>10</v>
      </c>
      <c r="B49" s="23">
        <f>AVERAGE(B4:B46,'Total Stock A-L'!B4:B50)</f>
        <v>120272.06666666667</v>
      </c>
      <c r="C49" s="23">
        <f>AVERAGE(C4:C46,'Total Stock A-L'!C4:C50)</f>
        <v>19959.333333333332</v>
      </c>
      <c r="D49" s="23">
        <f>AVERAGE(D4:D46,'Total Stock A-L'!D4:D50)</f>
        <v>140231.4</v>
      </c>
    </row>
    <row r="50" spans="1:4" ht="14.25" customHeight="1">
      <c r="A50" s="23" t="s">
        <v>239</v>
      </c>
      <c r="B50" s="23">
        <f>SUM(B4:B46,'Total Stock A-L'!B4:B50)</f>
        <v>10824486</v>
      </c>
      <c r="C50" s="23">
        <f>SUM(C4:C46,'Total Stock A-L'!C4:C50)</f>
        <v>1796340</v>
      </c>
      <c r="D50" s="23">
        <f>SUM(D4:D46,'Total Stock A-L'!D4:D50)</f>
        <v>12620826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54AF-8505-4A43-A629-DA537A6E9A2C}">
  <dimension ref="A1:X101"/>
  <sheetViews>
    <sheetView zoomScaleNormal="100" workbookViewId="0">
      <pane ySplit="3" topLeftCell="A73" activePane="bottomLeft" state="frozen"/>
      <selection pane="bottomLeft" activeCell="A104" sqref="A104"/>
      <selection activeCell="D58" sqref="D58"/>
    </sheetView>
  </sheetViews>
  <sheetFormatPr defaultColWidth="9.140625" defaultRowHeight="14.25" customHeight="1"/>
  <cols>
    <col min="1" max="1" width="16.7109375" customWidth="1"/>
    <col min="2" max="2" width="9" style="194" customWidth="1"/>
    <col min="3" max="3" width="11.140625" style="194" bestFit="1" customWidth="1"/>
    <col min="4" max="4" width="9.140625" style="194" customWidth="1"/>
    <col min="5" max="6" width="7.7109375" style="194" bestFit="1" customWidth="1"/>
    <col min="7" max="7" width="11.140625" style="194" bestFit="1" customWidth="1"/>
    <col min="8" max="8" width="9" style="194" bestFit="1" customWidth="1"/>
    <col min="9" max="9" width="7.5703125" style="194" customWidth="1"/>
    <col min="10" max="10" width="8.7109375" style="194" customWidth="1"/>
    <col min="11" max="11" width="11.140625" style="194" bestFit="1" customWidth="1"/>
    <col min="12" max="12" width="19.140625" bestFit="1" customWidth="1"/>
    <col min="13" max="13" width="12.7109375" style="26" customWidth="1"/>
    <col min="14" max="14" width="10.85546875" customWidth="1"/>
    <col min="15" max="15" width="13.5703125" style="26" customWidth="1"/>
    <col min="16" max="16" width="12" style="26" bestFit="1" customWidth="1"/>
    <col min="17" max="17" width="12.85546875" style="26" customWidth="1"/>
    <col min="18" max="18" width="9.5703125" style="26" bestFit="1" customWidth="1"/>
    <col min="19" max="19" width="10.85546875" style="26" customWidth="1"/>
    <col min="20" max="20" width="11" style="26" bestFit="1" customWidth="1"/>
    <col min="21" max="21" width="11" style="26" customWidth="1"/>
    <col min="22" max="22" width="9.5703125" style="26" customWidth="1"/>
    <col min="23" max="23" width="10.140625" style="26" bestFit="1" customWidth="1"/>
    <col min="24" max="24" width="7.5703125" style="51" bestFit="1" customWidth="1"/>
  </cols>
  <sheetData>
    <row r="1" spans="1:11" ht="16.5" customHeight="1">
      <c r="A1" s="1" t="s">
        <v>376</v>
      </c>
    </row>
    <row r="2" spans="1:11" ht="14.25" customHeight="1">
      <c r="A2" s="1"/>
    </row>
    <row r="3" spans="1:11" s="89" customFormat="1" ht="38.25" customHeight="1">
      <c r="A3" s="212"/>
      <c r="B3" s="42" t="s">
        <v>377</v>
      </c>
      <c r="C3" s="42" t="s">
        <v>378</v>
      </c>
      <c r="D3" s="42" t="s">
        <v>379</v>
      </c>
      <c r="E3" s="42" t="s">
        <v>380</v>
      </c>
      <c r="F3" s="42" t="s">
        <v>338</v>
      </c>
      <c r="G3" s="42" t="s">
        <v>339</v>
      </c>
      <c r="H3" s="42" t="s">
        <v>340</v>
      </c>
      <c r="I3" s="42" t="s">
        <v>381</v>
      </c>
      <c r="J3" s="42" t="s">
        <v>382</v>
      </c>
      <c r="K3" s="42" t="s">
        <v>383</v>
      </c>
    </row>
    <row r="4" spans="1:11" ht="14.25" customHeight="1">
      <c r="A4" s="191" t="s">
        <v>321</v>
      </c>
      <c r="B4" s="192">
        <v>13151</v>
      </c>
      <c r="C4" s="192">
        <v>19702</v>
      </c>
      <c r="D4" s="191">
        <v>207</v>
      </c>
      <c r="E4" s="192">
        <v>2479</v>
      </c>
      <c r="F4" s="192">
        <v>2541</v>
      </c>
      <c r="G4" s="192">
        <v>5528</v>
      </c>
      <c r="H4" s="191">
        <v>0</v>
      </c>
      <c r="I4" s="192">
        <v>5019</v>
      </c>
      <c r="J4" s="192">
        <v>9027</v>
      </c>
      <c r="K4" s="192">
        <v>57654</v>
      </c>
    </row>
    <row r="5" spans="1:11" ht="14.25" customHeight="1">
      <c r="A5" s="191" t="s">
        <v>185</v>
      </c>
      <c r="B5" s="192">
        <v>23967</v>
      </c>
      <c r="C5" s="192">
        <v>19551</v>
      </c>
      <c r="D5" s="191">
        <v>0</v>
      </c>
      <c r="E5" s="192">
        <v>2042</v>
      </c>
      <c r="F5" s="192">
        <v>3891</v>
      </c>
      <c r="G5" s="192">
        <v>3470</v>
      </c>
      <c r="H5" s="191">
        <v>0</v>
      </c>
      <c r="I5" s="192">
        <v>6237</v>
      </c>
      <c r="J5" s="191">
        <v>1001</v>
      </c>
      <c r="K5" s="192">
        <v>60159</v>
      </c>
    </row>
    <row r="6" spans="1:11" ht="14.25" customHeight="1">
      <c r="A6" s="191" t="s">
        <v>29</v>
      </c>
      <c r="B6" s="192">
        <v>1873</v>
      </c>
      <c r="C6" s="192">
        <v>5844</v>
      </c>
      <c r="D6" s="191">
        <v>468</v>
      </c>
      <c r="E6" s="191">
        <v>2081</v>
      </c>
      <c r="F6" s="192">
        <v>1589</v>
      </c>
      <c r="G6" s="191">
        <v>0</v>
      </c>
      <c r="H6" s="191">
        <v>0</v>
      </c>
      <c r="I6" s="191">
        <v>955</v>
      </c>
      <c r="J6" s="191">
        <v>882</v>
      </c>
      <c r="K6" s="192">
        <v>13692</v>
      </c>
    </row>
    <row r="7" spans="1:11" ht="14.25" customHeight="1">
      <c r="A7" s="191" t="s">
        <v>30</v>
      </c>
      <c r="B7" s="192">
        <v>18710</v>
      </c>
      <c r="C7" s="192">
        <v>20142</v>
      </c>
      <c r="D7" s="191">
        <v>213</v>
      </c>
      <c r="E7" s="192">
        <v>2845</v>
      </c>
      <c r="F7" s="192">
        <v>2560</v>
      </c>
      <c r="G7" s="192">
        <v>6909</v>
      </c>
      <c r="H7" s="191">
        <v>0</v>
      </c>
      <c r="I7" s="192">
        <v>4469</v>
      </c>
      <c r="J7" s="192">
        <v>1438</v>
      </c>
      <c r="K7" s="192">
        <v>57286</v>
      </c>
    </row>
    <row r="8" spans="1:11" ht="14.25" customHeight="1">
      <c r="A8" s="191" t="s">
        <v>32</v>
      </c>
      <c r="B8" s="192">
        <v>33826</v>
      </c>
      <c r="C8" s="192">
        <v>38890</v>
      </c>
      <c r="D8" s="192">
        <v>1305</v>
      </c>
      <c r="E8" s="192">
        <v>7149</v>
      </c>
      <c r="F8" s="192">
        <v>16192</v>
      </c>
      <c r="G8" s="192">
        <v>17799</v>
      </c>
      <c r="H8" s="191">
        <v>0</v>
      </c>
      <c r="I8" s="192">
        <v>13012</v>
      </c>
      <c r="J8" s="192">
        <v>8688</v>
      </c>
      <c r="K8" s="192">
        <v>136861</v>
      </c>
    </row>
    <row r="9" spans="1:11" ht="14.25" customHeight="1">
      <c r="A9" s="191" t="s">
        <v>33</v>
      </c>
      <c r="B9" s="192">
        <v>12544</v>
      </c>
      <c r="C9" s="192">
        <v>17287</v>
      </c>
      <c r="D9" s="191">
        <v>283</v>
      </c>
      <c r="E9" s="192">
        <v>1709</v>
      </c>
      <c r="F9" s="192">
        <v>1840</v>
      </c>
      <c r="G9" s="192">
        <v>5297</v>
      </c>
      <c r="H9" s="191">
        <v>0</v>
      </c>
      <c r="I9" s="192">
        <v>4556</v>
      </c>
      <c r="J9" s="192">
        <v>6938</v>
      </c>
      <c r="K9" s="192">
        <v>50454</v>
      </c>
    </row>
    <row r="10" spans="1:11" ht="14.25" customHeight="1">
      <c r="A10" s="191" t="s">
        <v>37</v>
      </c>
      <c r="B10" s="192">
        <v>6687</v>
      </c>
      <c r="C10" s="192">
        <v>14830</v>
      </c>
      <c r="D10" s="191">
        <v>31</v>
      </c>
      <c r="E10" s="192">
        <v>1498</v>
      </c>
      <c r="F10" s="192">
        <v>1429</v>
      </c>
      <c r="G10" s="192">
        <v>3768</v>
      </c>
      <c r="H10" s="191">
        <v>0</v>
      </c>
      <c r="I10" s="192">
        <v>3847</v>
      </c>
      <c r="J10" s="191">
        <v>1395</v>
      </c>
      <c r="K10" s="192">
        <v>33485</v>
      </c>
    </row>
    <row r="11" spans="1:11" ht="14.25" customHeight="1">
      <c r="A11" s="191" t="s">
        <v>215</v>
      </c>
      <c r="B11" s="192">
        <v>5635</v>
      </c>
      <c r="C11" s="192">
        <v>8620</v>
      </c>
      <c r="D11" s="191">
        <v>0</v>
      </c>
      <c r="E11" s="192">
        <v>1159</v>
      </c>
      <c r="F11" s="192">
        <v>1489</v>
      </c>
      <c r="G11" s="192">
        <v>3260</v>
      </c>
      <c r="H11" s="191">
        <v>0</v>
      </c>
      <c r="I11" s="192">
        <v>4416</v>
      </c>
      <c r="J11" s="192">
        <v>1152</v>
      </c>
      <c r="K11" s="192">
        <v>25731</v>
      </c>
    </row>
    <row r="12" spans="1:11" ht="14.25" customHeight="1">
      <c r="A12" s="191" t="s">
        <v>38</v>
      </c>
      <c r="B12" s="192">
        <v>44895</v>
      </c>
      <c r="C12" s="192">
        <v>71564</v>
      </c>
      <c r="D12" s="191">
        <v>1</v>
      </c>
      <c r="E12" s="192">
        <v>15291</v>
      </c>
      <c r="F12" s="192">
        <v>13505</v>
      </c>
      <c r="G12" s="192">
        <v>24064</v>
      </c>
      <c r="H12" s="192">
        <v>9412</v>
      </c>
      <c r="I12" s="192">
        <v>13420</v>
      </c>
      <c r="J12" s="192">
        <v>11091</v>
      </c>
      <c r="K12" s="192">
        <v>203243</v>
      </c>
    </row>
    <row r="13" spans="1:11" ht="14.25" customHeight="1">
      <c r="A13" s="191" t="s">
        <v>42</v>
      </c>
      <c r="B13" s="192">
        <v>24965</v>
      </c>
      <c r="C13" s="192">
        <v>18572</v>
      </c>
      <c r="D13" s="191">
        <v>1012</v>
      </c>
      <c r="E13" s="192">
        <v>2563</v>
      </c>
      <c r="F13" s="192">
        <v>4732</v>
      </c>
      <c r="G13" s="192">
        <v>7160</v>
      </c>
      <c r="H13" s="191">
        <v>845</v>
      </c>
      <c r="I13" s="192">
        <v>3420</v>
      </c>
      <c r="J13" s="192">
        <v>8656</v>
      </c>
      <c r="K13" s="192">
        <v>71925</v>
      </c>
    </row>
    <row r="14" spans="1:11" ht="14.25" customHeight="1">
      <c r="A14" s="191" t="s">
        <v>44</v>
      </c>
      <c r="B14" s="192">
        <v>3303</v>
      </c>
      <c r="C14" s="192">
        <v>6445</v>
      </c>
      <c r="D14" s="191">
        <v>0</v>
      </c>
      <c r="E14" s="191">
        <v>336</v>
      </c>
      <c r="F14" s="191">
        <v>1008</v>
      </c>
      <c r="G14" s="192">
        <v>2329</v>
      </c>
      <c r="H14" s="191">
        <v>0</v>
      </c>
      <c r="I14" s="192">
        <v>1563</v>
      </c>
      <c r="J14" s="192">
        <v>985</v>
      </c>
      <c r="K14" s="192">
        <v>15969</v>
      </c>
    </row>
    <row r="15" spans="1:11" ht="14.25" customHeight="1">
      <c r="A15" s="191" t="s">
        <v>47</v>
      </c>
      <c r="B15" s="192">
        <v>9924</v>
      </c>
      <c r="C15" s="192">
        <v>13232</v>
      </c>
      <c r="D15" s="191">
        <v>87</v>
      </c>
      <c r="E15" s="192">
        <v>894</v>
      </c>
      <c r="F15" s="192">
        <v>2531</v>
      </c>
      <c r="G15" s="192">
        <v>3093</v>
      </c>
      <c r="H15" s="191">
        <v>0</v>
      </c>
      <c r="I15" s="192">
        <v>3847</v>
      </c>
      <c r="J15" s="192">
        <v>2878</v>
      </c>
      <c r="K15" s="192">
        <v>36486</v>
      </c>
    </row>
    <row r="16" spans="1:11" ht="14.25" customHeight="1">
      <c r="A16" s="191" t="s">
        <v>49</v>
      </c>
      <c r="B16" s="192">
        <v>9018</v>
      </c>
      <c r="C16" s="192">
        <v>12291</v>
      </c>
      <c r="D16" s="192">
        <v>1436</v>
      </c>
      <c r="E16" s="192">
        <v>2798</v>
      </c>
      <c r="F16" s="192">
        <v>4244</v>
      </c>
      <c r="G16" s="192">
        <v>7123</v>
      </c>
      <c r="H16" s="191">
        <v>0</v>
      </c>
      <c r="I16" s="192">
        <v>4737</v>
      </c>
      <c r="J16" s="192">
        <v>3193</v>
      </c>
      <c r="K16" s="192">
        <v>44840</v>
      </c>
    </row>
    <row r="17" spans="1:11" ht="14.25" customHeight="1">
      <c r="A17" s="191" t="s">
        <v>52</v>
      </c>
      <c r="B17" s="192">
        <v>22492</v>
      </c>
      <c r="C17" s="192">
        <v>19142</v>
      </c>
      <c r="D17" s="192">
        <v>1323</v>
      </c>
      <c r="E17" s="192">
        <v>4854</v>
      </c>
      <c r="F17" s="192">
        <v>6759</v>
      </c>
      <c r="G17" s="192">
        <v>15193</v>
      </c>
      <c r="H17" s="191">
        <v>0</v>
      </c>
      <c r="I17" s="192">
        <v>9504</v>
      </c>
      <c r="J17" s="192">
        <v>11628</v>
      </c>
      <c r="K17" s="192">
        <v>90895</v>
      </c>
    </row>
    <row r="18" spans="1:11" ht="14.25" customHeight="1">
      <c r="A18" s="191" t="s">
        <v>54</v>
      </c>
      <c r="B18" s="192">
        <v>28102</v>
      </c>
      <c r="C18" s="192">
        <v>21902</v>
      </c>
      <c r="D18" s="192">
        <v>1706</v>
      </c>
      <c r="E18" s="192">
        <v>5320</v>
      </c>
      <c r="F18" s="192">
        <v>4781</v>
      </c>
      <c r="G18" s="192">
        <v>8825</v>
      </c>
      <c r="H18" s="191">
        <v>979</v>
      </c>
      <c r="I18" s="192">
        <v>7524</v>
      </c>
      <c r="J18" s="192">
        <v>8442</v>
      </c>
      <c r="K18" s="192">
        <v>87581</v>
      </c>
    </row>
    <row r="19" spans="1:11" ht="14.25" customHeight="1">
      <c r="A19" s="191" t="s">
        <v>56</v>
      </c>
      <c r="B19" s="192">
        <v>27027</v>
      </c>
      <c r="C19" s="192">
        <v>41305</v>
      </c>
      <c r="D19" s="192">
        <v>2753</v>
      </c>
      <c r="E19" s="192">
        <v>9028</v>
      </c>
      <c r="F19" s="192">
        <v>11100</v>
      </c>
      <c r="G19" s="192">
        <v>12701</v>
      </c>
      <c r="H19" s="191">
        <v>0</v>
      </c>
      <c r="I19" s="192">
        <v>10528</v>
      </c>
      <c r="J19" s="192">
        <v>2268</v>
      </c>
      <c r="K19" s="192">
        <v>116710</v>
      </c>
    </row>
    <row r="20" spans="1:11" ht="14.25" customHeight="1">
      <c r="A20" s="191" t="s">
        <v>57</v>
      </c>
      <c r="B20" s="192">
        <v>74690</v>
      </c>
      <c r="C20" s="192">
        <v>56013</v>
      </c>
      <c r="D20" s="191">
        <v>0</v>
      </c>
      <c r="E20" s="192">
        <v>14189</v>
      </c>
      <c r="F20" s="192">
        <v>17202</v>
      </c>
      <c r="G20" s="192">
        <v>44600</v>
      </c>
      <c r="H20" s="191">
        <v>2115</v>
      </c>
      <c r="I20" s="192">
        <v>26142</v>
      </c>
      <c r="J20" s="192">
        <v>32301</v>
      </c>
      <c r="K20" s="192">
        <v>267252</v>
      </c>
    </row>
    <row r="21" spans="1:11" ht="14.25" customHeight="1">
      <c r="A21" s="191" t="s">
        <v>59</v>
      </c>
      <c r="B21" s="192">
        <v>49540</v>
      </c>
      <c r="C21" s="192">
        <v>83798</v>
      </c>
      <c r="D21" s="191">
        <v>36</v>
      </c>
      <c r="E21" s="192">
        <v>6669</v>
      </c>
      <c r="F21" s="192">
        <v>10119</v>
      </c>
      <c r="G21" s="192">
        <v>18840</v>
      </c>
      <c r="H21" s="191">
        <v>0</v>
      </c>
      <c r="I21" s="192">
        <v>36190</v>
      </c>
      <c r="J21" s="192">
        <v>17630</v>
      </c>
      <c r="K21" s="192">
        <v>222822</v>
      </c>
    </row>
    <row r="22" spans="1:11" ht="14.25" customHeight="1">
      <c r="A22" s="191" t="s">
        <v>322</v>
      </c>
      <c r="B22" s="192">
        <v>34716</v>
      </c>
      <c r="C22" s="192">
        <v>64193</v>
      </c>
      <c r="D22" s="191">
        <v>19</v>
      </c>
      <c r="E22" s="192">
        <v>3996</v>
      </c>
      <c r="F22" s="192">
        <v>5418</v>
      </c>
      <c r="G22" s="192">
        <v>8633</v>
      </c>
      <c r="H22" s="191">
        <v>0</v>
      </c>
      <c r="I22" s="192">
        <v>16320</v>
      </c>
      <c r="J22" s="192">
        <v>4328</v>
      </c>
      <c r="K22" s="192">
        <v>137623</v>
      </c>
    </row>
    <row r="23" spans="1:11" ht="14.25" customHeight="1">
      <c r="A23" s="191" t="s">
        <v>222</v>
      </c>
      <c r="B23" s="192">
        <v>55659</v>
      </c>
      <c r="C23" s="192">
        <v>40882</v>
      </c>
      <c r="D23" s="191">
        <v>0</v>
      </c>
      <c r="E23" s="192">
        <v>4612</v>
      </c>
      <c r="F23" s="192">
        <v>10340</v>
      </c>
      <c r="G23" s="192">
        <v>9634</v>
      </c>
      <c r="H23" s="192">
        <v>1451</v>
      </c>
      <c r="I23" s="192">
        <v>10554</v>
      </c>
      <c r="J23" s="191">
        <v>3450</v>
      </c>
      <c r="K23" s="192">
        <v>136582</v>
      </c>
    </row>
    <row r="24" spans="1:11" ht="14.25" customHeight="1">
      <c r="A24" s="191" t="s">
        <v>60</v>
      </c>
      <c r="B24" s="192">
        <v>15047</v>
      </c>
      <c r="C24" s="192">
        <v>19206</v>
      </c>
      <c r="D24" s="191">
        <v>0</v>
      </c>
      <c r="E24" s="192">
        <v>1314</v>
      </c>
      <c r="F24" s="192">
        <v>4332</v>
      </c>
      <c r="G24" s="192">
        <v>3951</v>
      </c>
      <c r="H24" s="191">
        <v>0</v>
      </c>
      <c r="I24" s="192">
        <v>2449</v>
      </c>
      <c r="J24" s="192">
        <v>4715</v>
      </c>
      <c r="K24" s="192">
        <v>51014</v>
      </c>
    </row>
    <row r="25" spans="1:11" ht="14.25" customHeight="1">
      <c r="A25" s="191" t="s">
        <v>323</v>
      </c>
      <c r="B25" s="192">
        <v>31413</v>
      </c>
      <c r="C25" s="192">
        <v>35450</v>
      </c>
      <c r="D25" s="192">
        <v>1151</v>
      </c>
      <c r="E25" s="192">
        <v>4331</v>
      </c>
      <c r="F25" s="192">
        <v>6487</v>
      </c>
      <c r="G25" s="192">
        <v>12080</v>
      </c>
      <c r="H25" s="191">
        <v>678</v>
      </c>
      <c r="I25" s="192">
        <v>9050</v>
      </c>
      <c r="J25" s="192">
        <v>3358</v>
      </c>
      <c r="K25" s="192">
        <v>103998</v>
      </c>
    </row>
    <row r="26" spans="1:11" ht="14.25" customHeight="1">
      <c r="A26" s="191" t="s">
        <v>63</v>
      </c>
      <c r="B26" s="192">
        <v>4188</v>
      </c>
      <c r="C26" s="192">
        <v>8263</v>
      </c>
      <c r="D26" s="191">
        <v>0</v>
      </c>
      <c r="E26" s="191">
        <v>930</v>
      </c>
      <c r="F26" s="192">
        <v>1378</v>
      </c>
      <c r="G26" s="192">
        <v>2033</v>
      </c>
      <c r="H26" s="191">
        <v>0</v>
      </c>
      <c r="I26" s="192">
        <v>2267</v>
      </c>
      <c r="J26" s="191">
        <v>1060</v>
      </c>
      <c r="K26" s="192">
        <v>20119</v>
      </c>
    </row>
    <row r="27" spans="1:11" ht="14.25" customHeight="1">
      <c r="A27" s="191" t="s">
        <v>65</v>
      </c>
      <c r="B27" s="192">
        <v>20832</v>
      </c>
      <c r="C27" s="192">
        <v>22287</v>
      </c>
      <c r="D27" s="191">
        <v>0</v>
      </c>
      <c r="E27" s="192">
        <v>2731</v>
      </c>
      <c r="F27" s="192">
        <v>2127</v>
      </c>
      <c r="G27" s="192">
        <v>5890</v>
      </c>
      <c r="H27" s="191">
        <v>0</v>
      </c>
      <c r="I27" s="192">
        <v>4018</v>
      </c>
      <c r="J27" s="192">
        <v>4187</v>
      </c>
      <c r="K27" s="192">
        <v>62072</v>
      </c>
    </row>
    <row r="28" spans="1:11" ht="14.25" customHeight="1">
      <c r="A28" s="191" t="s">
        <v>70</v>
      </c>
      <c r="B28" s="192">
        <v>56010</v>
      </c>
      <c r="C28" s="192">
        <v>54612</v>
      </c>
      <c r="D28" s="191">
        <v>352</v>
      </c>
      <c r="E28" s="192">
        <v>6629</v>
      </c>
      <c r="F28" s="192">
        <v>21205</v>
      </c>
      <c r="G28" s="192">
        <v>22946</v>
      </c>
      <c r="H28" s="191">
        <v>0</v>
      </c>
      <c r="I28" s="192">
        <v>28762</v>
      </c>
      <c r="J28" s="192">
        <v>17437</v>
      </c>
      <c r="K28" s="192">
        <v>207953</v>
      </c>
    </row>
    <row r="29" spans="1:11" ht="14.25" customHeight="1">
      <c r="A29" s="191" t="s">
        <v>74</v>
      </c>
      <c r="B29" s="192">
        <v>6518</v>
      </c>
      <c r="C29" s="192">
        <v>7057</v>
      </c>
      <c r="D29" s="191">
        <v>0</v>
      </c>
      <c r="E29" s="191">
        <v>903</v>
      </c>
      <c r="F29" s="192">
        <v>1008</v>
      </c>
      <c r="G29" s="192">
        <v>2820</v>
      </c>
      <c r="H29" s="191">
        <v>0</v>
      </c>
      <c r="I29" s="192">
        <v>1502</v>
      </c>
      <c r="J29" s="192">
        <v>733</v>
      </c>
      <c r="K29" s="192">
        <v>20541</v>
      </c>
    </row>
    <row r="30" spans="1:11" ht="14.25" customHeight="1">
      <c r="A30" s="191" t="s">
        <v>75</v>
      </c>
      <c r="B30" s="192">
        <v>13696</v>
      </c>
      <c r="C30" s="192">
        <v>18881</v>
      </c>
      <c r="D30" s="191">
        <v>0</v>
      </c>
      <c r="E30" s="192">
        <v>2148</v>
      </c>
      <c r="F30" s="192">
        <v>1766</v>
      </c>
      <c r="G30" s="192">
        <v>5862</v>
      </c>
      <c r="H30" s="191">
        <v>0</v>
      </c>
      <c r="I30" s="192">
        <v>0</v>
      </c>
      <c r="J30" s="192">
        <v>5009</v>
      </c>
      <c r="K30" s="192">
        <v>51348</v>
      </c>
    </row>
    <row r="31" spans="1:11" ht="14.25" customHeight="1">
      <c r="A31" s="191" t="s">
        <v>76</v>
      </c>
      <c r="B31" s="192">
        <v>10224</v>
      </c>
      <c r="C31" s="192">
        <v>9466</v>
      </c>
      <c r="D31" s="192">
        <v>3260</v>
      </c>
      <c r="E31" s="192">
        <v>4053</v>
      </c>
      <c r="F31" s="192">
        <v>7667</v>
      </c>
      <c r="G31" s="192">
        <v>20908</v>
      </c>
      <c r="H31" s="191">
        <v>0</v>
      </c>
      <c r="I31" s="192">
        <v>10633</v>
      </c>
      <c r="J31" s="192">
        <v>29712</v>
      </c>
      <c r="K31" s="192">
        <v>95923</v>
      </c>
    </row>
    <row r="32" spans="1:11" ht="14.25" customHeight="1">
      <c r="A32" s="191" t="s">
        <v>79</v>
      </c>
      <c r="B32" s="192">
        <v>23531</v>
      </c>
      <c r="C32" s="192">
        <v>41370</v>
      </c>
      <c r="D32" s="192">
        <v>1377</v>
      </c>
      <c r="E32" s="192">
        <v>5552</v>
      </c>
      <c r="F32" s="192">
        <v>9441</v>
      </c>
      <c r="G32" s="192">
        <v>28275</v>
      </c>
      <c r="H32" s="191">
        <v>0</v>
      </c>
      <c r="I32" s="192">
        <v>15568</v>
      </c>
      <c r="J32" s="192">
        <v>10665</v>
      </c>
      <c r="K32" s="192">
        <v>135779</v>
      </c>
    </row>
    <row r="33" spans="1:11" ht="14.25" customHeight="1">
      <c r="A33" s="191" t="s">
        <v>187</v>
      </c>
      <c r="B33" s="192">
        <v>10225</v>
      </c>
      <c r="C33" s="192">
        <v>11726</v>
      </c>
      <c r="D33" s="191">
        <v>465</v>
      </c>
      <c r="E33" s="191">
        <v>868</v>
      </c>
      <c r="F33" s="192">
        <v>1520</v>
      </c>
      <c r="G33" s="192">
        <v>1613</v>
      </c>
      <c r="H33" s="191">
        <v>125</v>
      </c>
      <c r="I33" s="192">
        <v>1372</v>
      </c>
      <c r="J33" s="192">
        <v>1229</v>
      </c>
      <c r="K33" s="192">
        <v>29143</v>
      </c>
    </row>
    <row r="34" spans="1:11" ht="14.25" customHeight="1">
      <c r="A34" s="191" t="s">
        <v>82</v>
      </c>
      <c r="B34" s="192">
        <v>12649</v>
      </c>
      <c r="C34" s="192">
        <v>13051</v>
      </c>
      <c r="D34" s="191">
        <v>0</v>
      </c>
      <c r="E34" s="192">
        <v>1407</v>
      </c>
      <c r="F34" s="192">
        <v>1525</v>
      </c>
      <c r="G34" s="192">
        <v>4293</v>
      </c>
      <c r="H34" s="191">
        <v>0</v>
      </c>
      <c r="I34" s="192">
        <v>2391</v>
      </c>
      <c r="J34" s="192">
        <v>1699</v>
      </c>
      <c r="K34" s="192">
        <v>37015</v>
      </c>
    </row>
    <row r="35" spans="1:11" ht="14.25" customHeight="1">
      <c r="A35" s="191" t="s">
        <v>226</v>
      </c>
      <c r="B35" s="192">
        <v>2362</v>
      </c>
      <c r="C35" s="192">
        <v>2648</v>
      </c>
      <c r="D35" s="191">
        <v>0</v>
      </c>
      <c r="E35" s="191">
        <v>414</v>
      </c>
      <c r="F35" s="191">
        <v>0</v>
      </c>
      <c r="G35" s="192">
        <v>1510</v>
      </c>
      <c r="H35" s="191">
        <v>0</v>
      </c>
      <c r="I35" s="191">
        <v>1101</v>
      </c>
      <c r="J35" s="191">
        <v>483</v>
      </c>
      <c r="K35" s="192">
        <v>8518</v>
      </c>
    </row>
    <row r="36" spans="1:11" ht="14.25" customHeight="1">
      <c r="A36" s="191" t="s">
        <v>85</v>
      </c>
      <c r="B36" s="192">
        <v>3278</v>
      </c>
      <c r="C36" s="192">
        <v>4371</v>
      </c>
      <c r="D36" s="191">
        <v>87</v>
      </c>
      <c r="E36" s="191">
        <v>582</v>
      </c>
      <c r="F36" s="191">
        <v>273</v>
      </c>
      <c r="G36" s="192">
        <v>1671</v>
      </c>
      <c r="H36" s="191">
        <v>0</v>
      </c>
      <c r="I36" s="192">
        <v>1822</v>
      </c>
      <c r="J36" s="191">
        <v>1115</v>
      </c>
      <c r="K36" s="192">
        <v>13199</v>
      </c>
    </row>
    <row r="37" spans="1:11" ht="14.25" customHeight="1">
      <c r="A37" s="191" t="s">
        <v>88</v>
      </c>
      <c r="B37" s="192">
        <v>20400</v>
      </c>
      <c r="C37" s="192">
        <v>18562</v>
      </c>
      <c r="D37" s="191">
        <v>25</v>
      </c>
      <c r="E37" s="192">
        <v>2526</v>
      </c>
      <c r="F37" s="192">
        <v>3994</v>
      </c>
      <c r="G37" s="192">
        <v>7351</v>
      </c>
      <c r="H37" s="191">
        <v>0</v>
      </c>
      <c r="I37" s="192">
        <v>6249</v>
      </c>
      <c r="J37" s="192">
        <v>6948</v>
      </c>
      <c r="K37" s="192">
        <v>66055</v>
      </c>
    </row>
    <row r="38" spans="1:11" ht="14.25" customHeight="1">
      <c r="A38" s="191" t="s">
        <v>227</v>
      </c>
      <c r="B38" s="192">
        <v>32506</v>
      </c>
      <c r="C38" s="192">
        <v>30223</v>
      </c>
      <c r="D38" s="191">
        <v>162</v>
      </c>
      <c r="E38" s="192">
        <v>6199</v>
      </c>
      <c r="F38" s="192">
        <v>12683</v>
      </c>
      <c r="G38" s="192">
        <v>23106</v>
      </c>
      <c r="H38" s="191">
        <v>0</v>
      </c>
      <c r="I38" s="192">
        <v>23846</v>
      </c>
      <c r="J38" s="192">
        <v>12510</v>
      </c>
      <c r="K38" s="192">
        <v>141235</v>
      </c>
    </row>
    <row r="39" spans="1:11" ht="14.25" customHeight="1">
      <c r="A39" s="191" t="s">
        <v>91</v>
      </c>
      <c r="B39" s="192">
        <v>7393</v>
      </c>
      <c r="C39" s="192">
        <v>13896</v>
      </c>
      <c r="D39" s="191">
        <v>0</v>
      </c>
      <c r="E39" s="191">
        <v>544</v>
      </c>
      <c r="F39" s="192">
        <v>1512</v>
      </c>
      <c r="G39" s="192">
        <v>1731</v>
      </c>
      <c r="H39" s="191">
        <v>0</v>
      </c>
      <c r="I39" s="192">
        <v>2131</v>
      </c>
      <c r="J39" s="192">
        <v>1019</v>
      </c>
      <c r="K39" s="192">
        <v>28226</v>
      </c>
    </row>
    <row r="40" spans="1:11" ht="14.25" customHeight="1">
      <c r="A40" s="191" t="s">
        <v>92</v>
      </c>
      <c r="B40" s="192">
        <v>42387</v>
      </c>
      <c r="C40" s="192">
        <v>32549</v>
      </c>
      <c r="D40" s="191">
        <v>0</v>
      </c>
      <c r="E40" s="192">
        <v>4650</v>
      </c>
      <c r="F40" s="192">
        <v>10403</v>
      </c>
      <c r="G40" s="192">
        <v>19363</v>
      </c>
      <c r="H40" s="191">
        <v>0</v>
      </c>
      <c r="I40" s="192">
        <v>11473</v>
      </c>
      <c r="J40" s="192">
        <v>26736</v>
      </c>
      <c r="K40" s="192">
        <v>147561</v>
      </c>
    </row>
    <row r="41" spans="1:11" ht="14.25" customHeight="1">
      <c r="A41" s="191" t="s">
        <v>189</v>
      </c>
      <c r="B41" s="192">
        <v>50058</v>
      </c>
      <c r="C41" s="192">
        <v>42013</v>
      </c>
      <c r="D41" s="192">
        <v>4222</v>
      </c>
      <c r="E41" s="192">
        <v>6234</v>
      </c>
      <c r="F41" s="192">
        <v>14567</v>
      </c>
      <c r="G41" s="192">
        <v>23344</v>
      </c>
      <c r="H41" s="191">
        <v>0</v>
      </c>
      <c r="I41" s="192">
        <v>21521</v>
      </c>
      <c r="J41" s="192">
        <v>29527</v>
      </c>
      <c r="K41" s="192">
        <v>191486</v>
      </c>
    </row>
    <row r="42" spans="1:11" ht="14.25" customHeight="1">
      <c r="A42" s="191" t="s">
        <v>96</v>
      </c>
      <c r="B42" s="192">
        <v>14517</v>
      </c>
      <c r="C42" s="192">
        <v>17924</v>
      </c>
      <c r="D42" s="191">
        <v>157</v>
      </c>
      <c r="E42" s="192">
        <v>2306</v>
      </c>
      <c r="F42" s="192">
        <v>1696</v>
      </c>
      <c r="G42" s="192">
        <v>3282</v>
      </c>
      <c r="H42" s="192">
        <v>2740</v>
      </c>
      <c r="I42" s="192">
        <v>3994</v>
      </c>
      <c r="J42" s="192">
        <v>1857</v>
      </c>
      <c r="K42" s="192">
        <v>48473</v>
      </c>
    </row>
    <row r="43" spans="1:11" ht="14.25" customHeight="1">
      <c r="A43" s="191" t="s">
        <v>98</v>
      </c>
      <c r="B43" s="192">
        <v>9677</v>
      </c>
      <c r="C43" s="192">
        <v>16043</v>
      </c>
      <c r="D43" s="191">
        <v>61</v>
      </c>
      <c r="E43" s="192">
        <v>1302</v>
      </c>
      <c r="F43" s="192">
        <v>981</v>
      </c>
      <c r="G43" s="192">
        <v>3012</v>
      </c>
      <c r="H43" s="191">
        <v>0</v>
      </c>
      <c r="I43" s="192">
        <v>2280</v>
      </c>
      <c r="J43" s="192">
        <v>4323</v>
      </c>
      <c r="K43" s="192">
        <v>37679</v>
      </c>
    </row>
    <row r="44" spans="1:11" ht="14.25" customHeight="1">
      <c r="A44" s="191" t="s">
        <v>99</v>
      </c>
      <c r="B44" s="192">
        <v>11450</v>
      </c>
      <c r="C44" s="192">
        <v>17387</v>
      </c>
      <c r="D44" s="191">
        <v>266</v>
      </c>
      <c r="E44" s="192">
        <v>2052</v>
      </c>
      <c r="F44" s="192">
        <v>2026</v>
      </c>
      <c r="G44" s="192">
        <v>3957</v>
      </c>
      <c r="H44" s="191">
        <v>0</v>
      </c>
      <c r="I44" s="192">
        <v>3712</v>
      </c>
      <c r="J44" s="192">
        <v>4769</v>
      </c>
      <c r="K44" s="192">
        <v>45619</v>
      </c>
    </row>
    <row r="45" spans="1:11" ht="14.25" customHeight="1">
      <c r="A45" s="191" t="s">
        <v>228</v>
      </c>
      <c r="B45" s="192">
        <v>39999</v>
      </c>
      <c r="C45" s="192">
        <v>37734</v>
      </c>
      <c r="D45" s="192">
        <v>1148</v>
      </c>
      <c r="E45" s="192">
        <v>5629</v>
      </c>
      <c r="F45" s="192">
        <v>4875</v>
      </c>
      <c r="G45" s="192">
        <v>23863</v>
      </c>
      <c r="H45" s="192">
        <v>2709</v>
      </c>
      <c r="I45" s="192">
        <v>13923</v>
      </c>
      <c r="J45" s="192">
        <v>9543</v>
      </c>
      <c r="K45" s="192">
        <v>139423</v>
      </c>
    </row>
    <row r="46" spans="1:11" ht="14.25" customHeight="1">
      <c r="A46" s="191" t="s">
        <v>102</v>
      </c>
      <c r="B46" s="192">
        <v>8869</v>
      </c>
      <c r="C46" s="192">
        <v>8922</v>
      </c>
      <c r="D46" s="191">
        <v>0</v>
      </c>
      <c r="E46" s="191">
        <v>257</v>
      </c>
      <c r="F46" s="192">
        <v>2048</v>
      </c>
      <c r="G46" s="192">
        <v>2315</v>
      </c>
      <c r="H46" s="191">
        <v>125</v>
      </c>
      <c r="I46" s="192">
        <v>3288</v>
      </c>
      <c r="J46" s="191">
        <v>431</v>
      </c>
      <c r="K46" s="192">
        <v>26255</v>
      </c>
    </row>
    <row r="47" spans="1:11" ht="14.25" customHeight="1">
      <c r="A47" s="191" t="s">
        <v>104</v>
      </c>
      <c r="B47" s="192">
        <v>42194</v>
      </c>
      <c r="C47" s="192">
        <v>53591</v>
      </c>
      <c r="D47" s="192">
        <v>1747</v>
      </c>
      <c r="E47" s="192">
        <v>4164</v>
      </c>
      <c r="F47" s="192">
        <v>6529</v>
      </c>
      <c r="G47" s="192">
        <v>13855</v>
      </c>
      <c r="H47" s="191">
        <v>0</v>
      </c>
      <c r="I47" s="192">
        <v>15945</v>
      </c>
      <c r="J47" s="192">
        <v>19345</v>
      </c>
      <c r="K47" s="192">
        <v>157370</v>
      </c>
    </row>
    <row r="48" spans="1:11" ht="14.25" customHeight="1">
      <c r="A48" s="191" t="s">
        <v>105</v>
      </c>
      <c r="B48" s="192">
        <v>55598</v>
      </c>
      <c r="C48" s="192">
        <v>34989</v>
      </c>
      <c r="D48" s="191">
        <v>634</v>
      </c>
      <c r="E48" s="192">
        <v>3870</v>
      </c>
      <c r="F48" s="192">
        <v>8875</v>
      </c>
      <c r="G48" s="192">
        <v>13790</v>
      </c>
      <c r="H48" s="191">
        <v>0</v>
      </c>
      <c r="I48" s="192">
        <v>10700</v>
      </c>
      <c r="J48" s="192">
        <v>2365</v>
      </c>
      <c r="K48" s="192">
        <v>130821</v>
      </c>
    </row>
    <row r="49" spans="1:11" ht="14.25" customHeight="1">
      <c r="A49" s="191" t="s">
        <v>106</v>
      </c>
      <c r="B49" s="192">
        <v>7377</v>
      </c>
      <c r="C49" s="192">
        <v>6841</v>
      </c>
      <c r="D49" s="191">
        <v>880</v>
      </c>
      <c r="E49" s="192">
        <v>1726</v>
      </c>
      <c r="F49" s="191">
        <v>992</v>
      </c>
      <c r="G49" s="192">
        <v>3255</v>
      </c>
      <c r="H49" s="191">
        <v>0</v>
      </c>
      <c r="I49" s="192">
        <v>2344</v>
      </c>
      <c r="J49" s="192">
        <v>1063</v>
      </c>
      <c r="K49" s="192">
        <v>24478</v>
      </c>
    </row>
    <row r="50" spans="1:11" ht="14.25" customHeight="1">
      <c r="A50" s="191" t="s">
        <v>108</v>
      </c>
      <c r="B50" s="192">
        <v>12050</v>
      </c>
      <c r="C50" s="192">
        <v>10496</v>
      </c>
      <c r="D50" s="191">
        <v>161</v>
      </c>
      <c r="E50" s="192">
        <v>2544</v>
      </c>
      <c r="F50" s="192">
        <v>1266</v>
      </c>
      <c r="G50" s="192">
        <v>3213</v>
      </c>
      <c r="H50" s="191">
        <v>0</v>
      </c>
      <c r="I50" s="192">
        <v>3963</v>
      </c>
      <c r="J50" s="191">
        <v>309</v>
      </c>
      <c r="K50" s="192">
        <v>34002</v>
      </c>
    </row>
    <row r="51" spans="1:11" ht="14.25" customHeight="1">
      <c r="A51" s="26" t="s">
        <v>109</v>
      </c>
      <c r="B51" s="46">
        <v>49656</v>
      </c>
      <c r="C51" s="46">
        <v>47643</v>
      </c>
      <c r="D51" s="46">
        <v>5663</v>
      </c>
      <c r="E51" s="46">
        <v>12685</v>
      </c>
      <c r="F51" s="46">
        <v>26284</v>
      </c>
      <c r="G51" s="46">
        <v>46210</v>
      </c>
      <c r="H51" s="46">
        <v>2152</v>
      </c>
      <c r="I51" s="46">
        <v>23740</v>
      </c>
      <c r="J51" s="46">
        <v>7711</v>
      </c>
      <c r="K51" s="46">
        <v>221744</v>
      </c>
    </row>
    <row r="52" spans="1:11" ht="14.25" customHeight="1">
      <c r="A52" s="26" t="s">
        <v>229</v>
      </c>
      <c r="B52" s="46">
        <v>37710</v>
      </c>
      <c r="C52" s="46">
        <v>41895</v>
      </c>
      <c r="D52" s="175">
        <v>1086</v>
      </c>
      <c r="E52" s="46">
        <v>5826</v>
      </c>
      <c r="F52" s="46">
        <v>10137</v>
      </c>
      <c r="G52" s="46">
        <v>18090</v>
      </c>
      <c r="H52" s="175">
        <v>0</v>
      </c>
      <c r="I52" s="46">
        <v>13601</v>
      </c>
      <c r="J52" s="46">
        <v>2339</v>
      </c>
      <c r="K52" s="46">
        <v>130684</v>
      </c>
    </row>
    <row r="53" spans="1:11" ht="14.25" customHeight="1">
      <c r="A53" s="26" t="s">
        <v>112</v>
      </c>
      <c r="B53" s="46">
        <v>26275</v>
      </c>
      <c r="C53" s="46">
        <v>31453</v>
      </c>
      <c r="D53" s="175">
        <v>184</v>
      </c>
      <c r="E53" s="46">
        <v>2450</v>
      </c>
      <c r="F53" s="46">
        <v>5468</v>
      </c>
      <c r="G53" s="46">
        <v>10175</v>
      </c>
      <c r="H53" s="175">
        <v>0</v>
      </c>
      <c r="I53" s="46">
        <v>7490</v>
      </c>
      <c r="J53" s="46">
        <v>9495</v>
      </c>
      <c r="K53" s="46">
        <v>92990</v>
      </c>
    </row>
    <row r="54" spans="1:11" ht="14.25" customHeight="1">
      <c r="A54" s="26" t="s">
        <v>324</v>
      </c>
      <c r="B54" s="46">
        <v>30962</v>
      </c>
      <c r="C54" s="46">
        <v>45892</v>
      </c>
      <c r="D54" s="175">
        <v>219</v>
      </c>
      <c r="E54" s="46">
        <v>3774</v>
      </c>
      <c r="F54" s="46">
        <v>3080</v>
      </c>
      <c r="G54" s="46">
        <v>7448</v>
      </c>
      <c r="H54" s="175">
        <v>0</v>
      </c>
      <c r="I54" s="46">
        <v>9911</v>
      </c>
      <c r="J54" s="46">
        <v>5564</v>
      </c>
      <c r="K54" s="46">
        <v>106850</v>
      </c>
    </row>
    <row r="55" spans="1:11" ht="14.25" customHeight="1">
      <c r="A55" s="26" t="s">
        <v>114</v>
      </c>
      <c r="B55" s="46">
        <v>14939</v>
      </c>
      <c r="C55" s="46">
        <v>13123</v>
      </c>
      <c r="D55" s="175">
        <v>0</v>
      </c>
      <c r="E55" s="46">
        <v>2205</v>
      </c>
      <c r="F55" s="46">
        <v>2933</v>
      </c>
      <c r="G55" s="46">
        <v>2714</v>
      </c>
      <c r="H55" s="175">
        <v>0</v>
      </c>
      <c r="I55" s="46">
        <v>3985</v>
      </c>
      <c r="J55" s="46">
        <v>6765</v>
      </c>
      <c r="K55" s="46">
        <v>46664</v>
      </c>
    </row>
    <row r="56" spans="1:11" ht="14.25" customHeight="1">
      <c r="A56" s="26" t="s">
        <v>116</v>
      </c>
      <c r="B56" s="46">
        <v>22051</v>
      </c>
      <c r="C56" s="46">
        <v>17312</v>
      </c>
      <c r="D56" s="175">
        <v>0</v>
      </c>
      <c r="E56" s="46">
        <v>2019</v>
      </c>
      <c r="F56" s="46">
        <v>3089</v>
      </c>
      <c r="G56" s="46">
        <v>6540</v>
      </c>
      <c r="H56" s="175">
        <v>0</v>
      </c>
      <c r="I56" s="46">
        <v>4881</v>
      </c>
      <c r="J56" s="46">
        <v>2365</v>
      </c>
      <c r="K56" s="46">
        <v>58257</v>
      </c>
    </row>
    <row r="57" spans="1:11" ht="14.25" customHeight="1">
      <c r="A57" s="26" t="s">
        <v>190</v>
      </c>
      <c r="B57" s="46">
        <v>4049</v>
      </c>
      <c r="C57" s="46">
        <v>7718</v>
      </c>
      <c r="D57" s="175">
        <v>2</v>
      </c>
      <c r="E57" s="175">
        <v>838</v>
      </c>
      <c r="F57" s="175">
        <v>804</v>
      </c>
      <c r="G57" s="46">
        <v>2940</v>
      </c>
      <c r="H57" s="175">
        <v>0</v>
      </c>
      <c r="I57" s="46">
        <v>1706</v>
      </c>
      <c r="J57" s="46">
        <v>2257</v>
      </c>
      <c r="K57" s="46">
        <v>20314</v>
      </c>
    </row>
    <row r="58" spans="1:11" ht="14.25" customHeight="1">
      <c r="A58" s="26" t="s">
        <v>119</v>
      </c>
      <c r="B58" s="46">
        <v>6949</v>
      </c>
      <c r="C58" s="46">
        <v>7532</v>
      </c>
      <c r="D58" s="175">
        <v>170</v>
      </c>
      <c r="E58" s="46">
        <v>1233</v>
      </c>
      <c r="F58" s="46">
        <v>1364</v>
      </c>
      <c r="G58" s="46">
        <v>2488</v>
      </c>
      <c r="H58" s="175">
        <v>0</v>
      </c>
      <c r="I58" s="46">
        <v>2144</v>
      </c>
      <c r="J58" s="175">
        <v>1785</v>
      </c>
      <c r="K58" s="46">
        <v>23665</v>
      </c>
    </row>
    <row r="59" spans="1:11" ht="14.25" customHeight="1">
      <c r="A59" s="26" t="s">
        <v>332</v>
      </c>
      <c r="B59" s="46">
        <v>6924</v>
      </c>
      <c r="C59" s="46">
        <v>13355</v>
      </c>
      <c r="D59" s="175">
        <v>2</v>
      </c>
      <c r="E59" s="46">
        <v>1969</v>
      </c>
      <c r="F59" s="46">
        <v>2260</v>
      </c>
      <c r="G59" s="46">
        <v>3120</v>
      </c>
      <c r="H59" s="175">
        <v>0</v>
      </c>
      <c r="I59" s="46">
        <v>3186</v>
      </c>
      <c r="J59" s="46">
        <v>1326</v>
      </c>
      <c r="K59" s="46">
        <v>32142</v>
      </c>
    </row>
    <row r="60" spans="1:11" ht="14.25" customHeight="1">
      <c r="A60" s="26" t="s">
        <v>124</v>
      </c>
      <c r="B60" s="46">
        <v>153770</v>
      </c>
      <c r="C60" s="46">
        <v>94036</v>
      </c>
      <c r="D60" s="175">
        <v>399</v>
      </c>
      <c r="E60" s="46">
        <v>8459</v>
      </c>
      <c r="F60" s="46">
        <v>14501</v>
      </c>
      <c r="G60" s="46">
        <v>30383</v>
      </c>
      <c r="H60" s="46">
        <v>2038</v>
      </c>
      <c r="I60" s="46">
        <v>25723</v>
      </c>
      <c r="J60" s="46">
        <v>37057</v>
      </c>
      <c r="K60" s="46">
        <v>366366</v>
      </c>
    </row>
    <row r="61" spans="1:11" ht="14.25" customHeight="1">
      <c r="A61" s="26" t="s">
        <v>125</v>
      </c>
      <c r="B61" s="46">
        <v>52598</v>
      </c>
      <c r="C61" s="46">
        <v>29496</v>
      </c>
      <c r="D61" s="175">
        <v>0</v>
      </c>
      <c r="E61" s="46">
        <v>3692</v>
      </c>
      <c r="F61" s="46">
        <v>11228</v>
      </c>
      <c r="G61" s="46">
        <v>10449</v>
      </c>
      <c r="H61" s="175">
        <v>0</v>
      </c>
      <c r="I61" s="46">
        <v>5363</v>
      </c>
      <c r="J61" s="46">
        <v>6628</v>
      </c>
      <c r="K61" s="46">
        <v>119454</v>
      </c>
    </row>
    <row r="62" spans="1:11" ht="14.25" customHeight="1">
      <c r="A62" s="26" t="s">
        <v>230</v>
      </c>
      <c r="B62" s="46">
        <v>7560</v>
      </c>
      <c r="C62" s="46">
        <v>14976</v>
      </c>
      <c r="D62" s="175">
        <v>0</v>
      </c>
      <c r="E62" s="46">
        <v>1593</v>
      </c>
      <c r="F62" s="46">
        <v>1466</v>
      </c>
      <c r="G62" s="46">
        <v>11011</v>
      </c>
      <c r="H62" s="175">
        <v>179</v>
      </c>
      <c r="I62" s="46">
        <v>3052</v>
      </c>
      <c r="J62" s="46">
        <v>36794</v>
      </c>
      <c r="K62" s="46">
        <v>76631</v>
      </c>
    </row>
    <row r="63" spans="1:11" ht="14.25" customHeight="1">
      <c r="A63" s="26" t="s">
        <v>126</v>
      </c>
      <c r="B63" s="46">
        <v>92946</v>
      </c>
      <c r="C63" s="46">
        <v>55745</v>
      </c>
      <c r="D63" s="46">
        <v>2276</v>
      </c>
      <c r="E63" s="46">
        <v>5887</v>
      </c>
      <c r="F63" s="46">
        <v>12862</v>
      </c>
      <c r="G63" s="46">
        <v>27631</v>
      </c>
      <c r="H63" s="175">
        <v>0</v>
      </c>
      <c r="I63" s="46">
        <v>17598</v>
      </c>
      <c r="J63" s="46">
        <v>16264</v>
      </c>
      <c r="K63" s="46">
        <v>231209</v>
      </c>
    </row>
    <row r="64" spans="1:11" ht="14.25" customHeight="1">
      <c r="A64" s="26" t="s">
        <v>191</v>
      </c>
      <c r="B64" s="46">
        <v>2772</v>
      </c>
      <c r="C64" s="46">
        <v>3170</v>
      </c>
      <c r="D64" s="175">
        <v>50</v>
      </c>
      <c r="E64" s="175">
        <v>371</v>
      </c>
      <c r="F64" s="175">
        <v>479</v>
      </c>
      <c r="G64" s="46">
        <v>1121</v>
      </c>
      <c r="H64" s="175">
        <v>0</v>
      </c>
      <c r="I64" s="175">
        <v>1015</v>
      </c>
      <c r="J64" s="175">
        <v>461</v>
      </c>
      <c r="K64" s="46">
        <v>9439</v>
      </c>
    </row>
    <row r="65" spans="1:11" ht="14.25" customHeight="1">
      <c r="A65" s="26" t="s">
        <v>129</v>
      </c>
      <c r="B65" s="46">
        <v>11993</v>
      </c>
      <c r="C65" s="46">
        <v>8303</v>
      </c>
      <c r="D65" s="175">
        <v>0</v>
      </c>
      <c r="E65" s="46">
        <v>1841</v>
      </c>
      <c r="F65" s="46">
        <v>1773</v>
      </c>
      <c r="G65" s="46">
        <v>4042</v>
      </c>
      <c r="H65" s="175">
        <v>703</v>
      </c>
      <c r="I65" s="46">
        <v>2748</v>
      </c>
      <c r="J65" s="46">
        <v>8859</v>
      </c>
      <c r="K65" s="46">
        <v>40262</v>
      </c>
    </row>
    <row r="66" spans="1:11" ht="14.25" customHeight="1">
      <c r="A66" s="26" t="s">
        <v>130</v>
      </c>
      <c r="B66" s="46">
        <v>47002</v>
      </c>
      <c r="C66" s="46">
        <v>57489</v>
      </c>
      <c r="D66" s="46">
        <v>8231</v>
      </c>
      <c r="E66" s="46">
        <v>10778</v>
      </c>
      <c r="F66" s="46">
        <v>24703</v>
      </c>
      <c r="G66" s="46">
        <v>29138</v>
      </c>
      <c r="H66" s="175">
        <v>0</v>
      </c>
      <c r="I66" s="46">
        <v>32502</v>
      </c>
      <c r="J66" s="46">
        <v>56270</v>
      </c>
      <c r="K66" s="46">
        <v>266113</v>
      </c>
    </row>
    <row r="67" spans="1:11" ht="14.25" customHeight="1">
      <c r="A67" s="26" t="s">
        <v>131</v>
      </c>
      <c r="B67" s="46">
        <v>79115</v>
      </c>
      <c r="C67" s="46">
        <v>28946</v>
      </c>
      <c r="D67" s="175">
        <v>0</v>
      </c>
      <c r="E67" s="46">
        <v>6207</v>
      </c>
      <c r="F67" s="175">
        <v>0</v>
      </c>
      <c r="G67" s="46">
        <v>32599</v>
      </c>
      <c r="H67" s="175">
        <v>0</v>
      </c>
      <c r="I67" s="46">
        <v>5200</v>
      </c>
      <c r="J67" s="46">
        <v>15610</v>
      </c>
      <c r="K67" s="46">
        <v>167677</v>
      </c>
    </row>
    <row r="68" spans="1:11" ht="14.25" customHeight="1">
      <c r="A68" s="26" t="s">
        <v>132</v>
      </c>
      <c r="B68" s="46">
        <v>22801</v>
      </c>
      <c r="C68" s="46">
        <v>35307</v>
      </c>
      <c r="D68" s="175">
        <v>599</v>
      </c>
      <c r="E68" s="46">
        <v>4614</v>
      </c>
      <c r="F68" s="46">
        <v>6344</v>
      </c>
      <c r="G68" s="46">
        <v>10514</v>
      </c>
      <c r="H68" s="175">
        <v>0</v>
      </c>
      <c r="I68" s="46">
        <v>5576</v>
      </c>
      <c r="J68" s="46">
        <v>4323</v>
      </c>
      <c r="K68" s="46">
        <v>90078</v>
      </c>
    </row>
    <row r="69" spans="1:11" ht="14.25" customHeight="1">
      <c r="A69" s="26" t="s">
        <v>134</v>
      </c>
      <c r="B69" s="46">
        <v>10561</v>
      </c>
      <c r="C69" s="46">
        <v>14138</v>
      </c>
      <c r="D69" s="175">
        <v>213</v>
      </c>
      <c r="E69" s="46">
        <v>2387</v>
      </c>
      <c r="F69" s="46">
        <v>2355</v>
      </c>
      <c r="G69" s="46">
        <v>4647</v>
      </c>
      <c r="H69" s="175">
        <v>0</v>
      </c>
      <c r="I69" s="46">
        <v>8886</v>
      </c>
      <c r="J69" s="46">
        <v>1580</v>
      </c>
      <c r="K69" s="46">
        <v>44767</v>
      </c>
    </row>
    <row r="70" spans="1:11" ht="14.25" customHeight="1">
      <c r="A70" s="26" t="s">
        <v>135</v>
      </c>
      <c r="B70" s="46">
        <v>68733</v>
      </c>
      <c r="C70" s="46">
        <v>33983</v>
      </c>
      <c r="D70" s="46">
        <v>2025</v>
      </c>
      <c r="E70" s="46">
        <v>5303</v>
      </c>
      <c r="F70" s="46">
        <v>9039</v>
      </c>
      <c r="G70" s="46">
        <v>14341</v>
      </c>
      <c r="H70" s="46">
        <v>933</v>
      </c>
      <c r="I70" s="46">
        <v>7614</v>
      </c>
      <c r="J70" s="46">
        <v>33983</v>
      </c>
      <c r="K70" s="46">
        <v>175954</v>
      </c>
    </row>
    <row r="71" spans="1:11" ht="14.25" customHeight="1">
      <c r="A71" s="26" t="s">
        <v>232</v>
      </c>
      <c r="B71" s="46">
        <v>57384</v>
      </c>
      <c r="C71" s="46">
        <v>49824</v>
      </c>
      <c r="D71" s="175">
        <v>0</v>
      </c>
      <c r="E71" s="46">
        <v>5573</v>
      </c>
      <c r="F71" s="46">
        <v>10847</v>
      </c>
      <c r="G71" s="46">
        <v>26264</v>
      </c>
      <c r="H71" s="175">
        <v>0</v>
      </c>
      <c r="I71" s="46">
        <v>22015</v>
      </c>
      <c r="J71" s="46">
        <v>12236</v>
      </c>
      <c r="K71" s="46">
        <v>184143</v>
      </c>
    </row>
    <row r="72" spans="1:11" ht="14.25" customHeight="1">
      <c r="A72" s="26" t="s">
        <v>233</v>
      </c>
      <c r="B72" s="46">
        <v>10796</v>
      </c>
      <c r="C72" s="46">
        <v>14001</v>
      </c>
      <c r="D72" s="175">
        <v>143</v>
      </c>
      <c r="E72" s="46">
        <v>1656</v>
      </c>
      <c r="F72" s="46">
        <v>2343</v>
      </c>
      <c r="G72" s="46">
        <v>4260</v>
      </c>
      <c r="H72" s="175">
        <v>0</v>
      </c>
      <c r="I72" s="46">
        <v>4031</v>
      </c>
      <c r="J72" s="46">
        <v>12460</v>
      </c>
      <c r="K72" s="46">
        <v>49690</v>
      </c>
    </row>
    <row r="73" spans="1:11" ht="14.25" customHeight="1">
      <c r="A73" s="26" t="s">
        <v>325</v>
      </c>
      <c r="B73" s="46">
        <v>46793</v>
      </c>
      <c r="C73" s="46">
        <v>78511</v>
      </c>
      <c r="D73" s="175">
        <v>590</v>
      </c>
      <c r="E73" s="46">
        <v>5888</v>
      </c>
      <c r="F73" s="46">
        <v>7263</v>
      </c>
      <c r="G73" s="46">
        <v>22129</v>
      </c>
      <c r="H73" s="175">
        <v>0</v>
      </c>
      <c r="I73" s="46">
        <v>19942</v>
      </c>
      <c r="J73" s="46">
        <v>1666</v>
      </c>
      <c r="K73" s="46">
        <v>182782</v>
      </c>
    </row>
    <row r="74" spans="1:11" ht="14.25" customHeight="1">
      <c r="A74" s="26" t="s">
        <v>137</v>
      </c>
      <c r="B74" s="46">
        <v>41476</v>
      </c>
      <c r="C74" s="46">
        <v>49171</v>
      </c>
      <c r="D74" s="175">
        <v>0</v>
      </c>
      <c r="E74" s="46">
        <v>8334</v>
      </c>
      <c r="F74" s="46">
        <v>13575</v>
      </c>
      <c r="G74" s="46">
        <v>31918</v>
      </c>
      <c r="H74" s="175">
        <v>0</v>
      </c>
      <c r="I74" s="46">
        <v>14673</v>
      </c>
      <c r="J74" s="46">
        <v>24304</v>
      </c>
      <c r="K74" s="46">
        <v>183451</v>
      </c>
    </row>
    <row r="75" spans="1:11" ht="14.25" customHeight="1">
      <c r="A75" s="26" t="s">
        <v>138</v>
      </c>
      <c r="B75" s="46">
        <v>25995</v>
      </c>
      <c r="C75" s="46">
        <v>42848</v>
      </c>
      <c r="D75" s="175">
        <v>0</v>
      </c>
      <c r="E75" s="46">
        <v>4210</v>
      </c>
      <c r="F75" s="46">
        <v>4153</v>
      </c>
      <c r="G75" s="46">
        <v>6859</v>
      </c>
      <c r="H75" s="175">
        <v>0</v>
      </c>
      <c r="I75" s="46">
        <v>11406</v>
      </c>
      <c r="J75" s="46">
        <v>1888</v>
      </c>
      <c r="K75" s="46">
        <v>97359</v>
      </c>
    </row>
    <row r="76" spans="1:11" ht="14.25" customHeight="1">
      <c r="A76" s="26" t="s">
        <v>139</v>
      </c>
      <c r="B76" s="46">
        <v>31635</v>
      </c>
      <c r="C76" s="46">
        <v>39294</v>
      </c>
      <c r="D76" s="175">
        <v>808</v>
      </c>
      <c r="E76" s="46">
        <v>3698</v>
      </c>
      <c r="F76" s="46">
        <v>6732</v>
      </c>
      <c r="G76" s="46">
        <v>8915</v>
      </c>
      <c r="H76" s="175">
        <v>0</v>
      </c>
      <c r="I76" s="46">
        <v>7459</v>
      </c>
      <c r="J76" s="46">
        <v>4808</v>
      </c>
      <c r="K76" s="46">
        <v>103349</v>
      </c>
    </row>
    <row r="77" spans="1:11" ht="14.25" customHeight="1">
      <c r="A77" s="26" t="s">
        <v>140</v>
      </c>
      <c r="B77" s="46">
        <v>8547</v>
      </c>
      <c r="C77" s="46">
        <v>9914</v>
      </c>
      <c r="D77" s="175">
        <v>219</v>
      </c>
      <c r="E77" s="46">
        <v>1691</v>
      </c>
      <c r="F77" s="46">
        <v>2461</v>
      </c>
      <c r="G77" s="46">
        <v>4314</v>
      </c>
      <c r="H77" s="175">
        <v>0</v>
      </c>
      <c r="I77" s="46">
        <v>3114</v>
      </c>
      <c r="J77" s="175">
        <v>894</v>
      </c>
      <c r="K77" s="46">
        <v>31154</v>
      </c>
    </row>
    <row r="78" spans="1:11" ht="14.25" customHeight="1">
      <c r="A78" s="26" t="s">
        <v>142</v>
      </c>
      <c r="B78" s="46">
        <v>12391</v>
      </c>
      <c r="C78" s="46">
        <v>16510</v>
      </c>
      <c r="D78" s="175">
        <v>255</v>
      </c>
      <c r="E78" s="46">
        <v>2499</v>
      </c>
      <c r="F78" s="46">
        <v>2751</v>
      </c>
      <c r="G78" s="46">
        <v>5079</v>
      </c>
      <c r="H78" s="175">
        <v>0</v>
      </c>
      <c r="I78" s="46">
        <v>3800</v>
      </c>
      <c r="J78" s="46">
        <v>1398</v>
      </c>
      <c r="K78" s="46">
        <v>44683</v>
      </c>
    </row>
    <row r="79" spans="1:11" ht="14.25" customHeight="1">
      <c r="A79" s="26" t="s">
        <v>144</v>
      </c>
      <c r="B79" s="46">
        <v>12568</v>
      </c>
      <c r="C79" s="46">
        <v>12553</v>
      </c>
      <c r="D79" s="46">
        <v>1626</v>
      </c>
      <c r="E79" s="46">
        <v>3302</v>
      </c>
      <c r="F79" s="46">
        <v>3663</v>
      </c>
      <c r="G79" s="46">
        <v>12240</v>
      </c>
      <c r="H79" s="175">
        <v>0</v>
      </c>
      <c r="I79" s="46">
        <v>5747</v>
      </c>
      <c r="J79" s="46">
        <v>2028</v>
      </c>
      <c r="K79" s="46">
        <v>53727</v>
      </c>
    </row>
    <row r="80" spans="1:11" ht="14.25" customHeight="1">
      <c r="A80" s="26" t="s">
        <v>145</v>
      </c>
      <c r="B80" s="46">
        <v>69398</v>
      </c>
      <c r="C80" s="46">
        <v>62538</v>
      </c>
      <c r="D80" s="175">
        <v>796</v>
      </c>
      <c r="E80" s="46">
        <v>6085</v>
      </c>
      <c r="F80" s="46">
        <v>20322</v>
      </c>
      <c r="G80" s="46">
        <v>32666</v>
      </c>
      <c r="H80" s="175">
        <v>0</v>
      </c>
      <c r="I80" s="46">
        <v>23784</v>
      </c>
      <c r="J80" s="46">
        <v>22849</v>
      </c>
      <c r="K80" s="46">
        <v>238438</v>
      </c>
    </row>
    <row r="81" spans="1:11" ht="14.25" customHeight="1">
      <c r="A81" s="26" t="s">
        <v>326</v>
      </c>
      <c r="B81" s="46">
        <v>91443</v>
      </c>
      <c r="C81" s="46">
        <v>83518</v>
      </c>
      <c r="D81" s="175">
        <v>476</v>
      </c>
      <c r="E81" s="175">
        <v>0</v>
      </c>
      <c r="F81" s="46">
        <v>15575</v>
      </c>
      <c r="G81" s="46">
        <v>24408</v>
      </c>
      <c r="H81" s="175">
        <v>0</v>
      </c>
      <c r="I81" s="46">
        <v>28929</v>
      </c>
      <c r="J81" s="46">
        <v>18355</v>
      </c>
      <c r="K81" s="46">
        <v>262704</v>
      </c>
    </row>
    <row r="82" spans="1:11" ht="14.25" customHeight="1">
      <c r="A82" s="26" t="s">
        <v>150</v>
      </c>
      <c r="B82" s="46">
        <v>6846</v>
      </c>
      <c r="C82" s="46">
        <v>8920</v>
      </c>
      <c r="D82" s="175">
        <v>289</v>
      </c>
      <c r="E82" s="175">
        <v>683</v>
      </c>
      <c r="F82" s="46">
        <v>1349</v>
      </c>
      <c r="G82" s="46">
        <v>1854</v>
      </c>
      <c r="H82" s="175">
        <v>0</v>
      </c>
      <c r="I82" s="46">
        <v>1125</v>
      </c>
      <c r="J82" s="175">
        <v>1004</v>
      </c>
      <c r="K82" s="46">
        <v>22070</v>
      </c>
    </row>
    <row r="83" spans="1:11" ht="14.25" customHeight="1">
      <c r="A83" s="26" t="s">
        <v>236</v>
      </c>
      <c r="B83" s="46">
        <v>5415</v>
      </c>
      <c r="C83" s="46">
        <v>6053</v>
      </c>
      <c r="D83" s="175">
        <v>270</v>
      </c>
      <c r="E83" s="175">
        <v>852</v>
      </c>
      <c r="F83" s="46">
        <v>1791</v>
      </c>
      <c r="G83" s="46">
        <v>1928</v>
      </c>
      <c r="H83" s="175">
        <v>0</v>
      </c>
      <c r="I83" s="46">
        <v>2425</v>
      </c>
      <c r="J83" s="175">
        <v>899</v>
      </c>
      <c r="K83" s="46">
        <v>19633</v>
      </c>
    </row>
    <row r="84" spans="1:11" ht="14.25" customHeight="1">
      <c r="A84" s="26" t="s">
        <v>153</v>
      </c>
      <c r="B84" s="46">
        <v>5112</v>
      </c>
      <c r="C84" s="46">
        <v>7883</v>
      </c>
      <c r="D84" s="175">
        <v>182</v>
      </c>
      <c r="E84" s="46">
        <v>859</v>
      </c>
      <c r="F84" s="175">
        <v>941</v>
      </c>
      <c r="G84" s="46">
        <v>2398</v>
      </c>
      <c r="H84" s="175">
        <v>0</v>
      </c>
      <c r="I84" s="46">
        <v>1718</v>
      </c>
      <c r="J84" s="46">
        <v>5139</v>
      </c>
      <c r="K84" s="46">
        <v>24232</v>
      </c>
    </row>
    <row r="85" spans="1:11" ht="14.25" customHeight="1">
      <c r="A85" s="26" t="s">
        <v>160</v>
      </c>
      <c r="B85" s="46">
        <v>62924</v>
      </c>
      <c r="C85" s="46">
        <v>31512</v>
      </c>
      <c r="D85" s="175">
        <v>0</v>
      </c>
      <c r="E85" s="46">
        <v>5859</v>
      </c>
      <c r="F85" s="46">
        <v>8419</v>
      </c>
      <c r="G85" s="46">
        <v>13642</v>
      </c>
      <c r="H85" s="175">
        <v>22</v>
      </c>
      <c r="I85" s="46">
        <v>13053</v>
      </c>
      <c r="J85" s="46">
        <v>7638</v>
      </c>
      <c r="K85" s="46">
        <v>143069</v>
      </c>
    </row>
    <row r="86" spans="1:11" ht="14.25" customHeight="1">
      <c r="A86" s="26" t="s">
        <v>162</v>
      </c>
      <c r="B86" s="46">
        <v>5096</v>
      </c>
      <c r="C86" s="46">
        <v>6164</v>
      </c>
      <c r="D86" s="175">
        <v>64</v>
      </c>
      <c r="E86" s="175">
        <v>640</v>
      </c>
      <c r="F86" s="175">
        <v>675</v>
      </c>
      <c r="G86" s="46">
        <v>1628</v>
      </c>
      <c r="H86" s="175">
        <v>0</v>
      </c>
      <c r="I86" s="46">
        <v>1628</v>
      </c>
      <c r="J86" s="175">
        <v>938</v>
      </c>
      <c r="K86" s="46">
        <v>16833</v>
      </c>
    </row>
    <row r="87" spans="1:11" ht="14.25" customHeight="1">
      <c r="A87" s="26" t="s">
        <v>237</v>
      </c>
      <c r="B87" s="46">
        <v>19845</v>
      </c>
      <c r="C87" s="46">
        <v>39131</v>
      </c>
      <c r="D87" s="175">
        <v>266</v>
      </c>
      <c r="E87" s="46">
        <v>4239</v>
      </c>
      <c r="F87" s="46">
        <v>6831</v>
      </c>
      <c r="G87" s="46">
        <v>15568</v>
      </c>
      <c r="H87" s="175">
        <v>0</v>
      </c>
      <c r="I87" s="46">
        <v>9553</v>
      </c>
      <c r="J87" s="175">
        <v>1068</v>
      </c>
      <c r="K87" s="46">
        <v>96501</v>
      </c>
    </row>
    <row r="88" spans="1:11" ht="14.25" customHeight="1">
      <c r="A88" s="26" t="s">
        <v>163</v>
      </c>
      <c r="B88" s="46">
        <v>67374</v>
      </c>
      <c r="C88" s="46">
        <v>49846</v>
      </c>
      <c r="D88" s="46">
        <v>1184</v>
      </c>
      <c r="E88" s="46">
        <v>5905</v>
      </c>
      <c r="F88" s="46">
        <v>13900</v>
      </c>
      <c r="G88" s="46">
        <v>22194</v>
      </c>
      <c r="H88" s="175">
        <v>0</v>
      </c>
      <c r="I88" s="46">
        <v>18926</v>
      </c>
      <c r="J88" s="46">
        <v>5440</v>
      </c>
      <c r="K88" s="46">
        <v>184769</v>
      </c>
    </row>
    <row r="89" spans="1:11" ht="14.25" customHeight="1">
      <c r="A89" s="26" t="s">
        <v>164</v>
      </c>
      <c r="B89" s="46">
        <v>21566</v>
      </c>
      <c r="C89" s="46">
        <v>21836</v>
      </c>
      <c r="D89" s="175">
        <v>200</v>
      </c>
      <c r="E89" s="46">
        <v>2689</v>
      </c>
      <c r="F89" s="46">
        <v>2463</v>
      </c>
      <c r="G89" s="46">
        <v>8002</v>
      </c>
      <c r="H89" s="175">
        <v>0</v>
      </c>
      <c r="I89" s="46">
        <v>4730</v>
      </c>
      <c r="J89" s="46">
        <v>2939</v>
      </c>
      <c r="K89" s="46">
        <v>64425</v>
      </c>
    </row>
    <row r="90" spans="1:11" ht="14.25" customHeight="1">
      <c r="A90" s="26" t="s">
        <v>192</v>
      </c>
      <c r="B90" s="46">
        <v>8589</v>
      </c>
      <c r="C90" s="46">
        <v>9611</v>
      </c>
      <c r="D90" s="175">
        <v>598</v>
      </c>
      <c r="E90" s="46">
        <v>1668</v>
      </c>
      <c r="F90" s="46">
        <v>2339</v>
      </c>
      <c r="G90" s="46">
        <v>3813</v>
      </c>
      <c r="H90" s="175">
        <v>0</v>
      </c>
      <c r="I90" s="46">
        <v>3367</v>
      </c>
      <c r="J90" s="46">
        <v>1277</v>
      </c>
      <c r="K90" s="46">
        <v>31262</v>
      </c>
    </row>
    <row r="91" spans="1:11" ht="14.25" customHeight="1">
      <c r="A91" s="26" t="s">
        <v>166</v>
      </c>
      <c r="B91" s="46">
        <v>54972</v>
      </c>
      <c r="C91" s="46">
        <v>79859</v>
      </c>
      <c r="D91" s="46">
        <v>1398</v>
      </c>
      <c r="E91" s="46">
        <v>12174</v>
      </c>
      <c r="F91" s="46">
        <v>9962</v>
      </c>
      <c r="G91" s="46">
        <v>22352</v>
      </c>
      <c r="H91" s="46">
        <v>593</v>
      </c>
      <c r="I91" s="46">
        <v>28236</v>
      </c>
      <c r="J91" s="46">
        <v>5239</v>
      </c>
      <c r="K91" s="46">
        <v>214785</v>
      </c>
    </row>
    <row r="92" spans="1:11" ht="14.25" customHeight="1">
      <c r="A92" s="26" t="s">
        <v>167</v>
      </c>
      <c r="B92" s="46">
        <v>28349</v>
      </c>
      <c r="C92" s="46">
        <v>24265</v>
      </c>
      <c r="D92" s="175">
        <v>0</v>
      </c>
      <c r="E92" s="46">
        <v>4790</v>
      </c>
      <c r="F92" s="46">
        <v>7463</v>
      </c>
      <c r="G92" s="46">
        <v>13398</v>
      </c>
      <c r="H92" s="175">
        <v>0</v>
      </c>
      <c r="I92" s="46">
        <v>16792</v>
      </c>
      <c r="J92" s="46">
        <v>11192</v>
      </c>
      <c r="K92" s="46">
        <v>106249</v>
      </c>
    </row>
    <row r="93" spans="1:11" ht="14.25" customHeight="1">
      <c r="A93" s="26" t="s">
        <v>193</v>
      </c>
      <c r="B93" s="46">
        <v>4519</v>
      </c>
      <c r="C93" s="46">
        <v>10690</v>
      </c>
      <c r="D93" s="175">
        <v>70</v>
      </c>
      <c r="E93" s="46">
        <v>1273</v>
      </c>
      <c r="F93" s="175">
        <v>537</v>
      </c>
      <c r="G93" s="46">
        <v>3303</v>
      </c>
      <c r="H93" s="175">
        <v>0</v>
      </c>
      <c r="I93" s="46">
        <v>3136</v>
      </c>
      <c r="J93" s="46">
        <v>1525</v>
      </c>
      <c r="K93" s="46">
        <v>25053</v>
      </c>
    </row>
    <row r="94" spans="1:11" ht="14.25" customHeight="1">
      <c r="A94" s="26"/>
      <c r="B94" s="46"/>
      <c r="C94" s="46"/>
      <c r="D94" s="175"/>
      <c r="E94" s="46"/>
      <c r="F94" s="175"/>
      <c r="G94" s="46"/>
      <c r="H94" s="175"/>
      <c r="I94" s="46"/>
      <c r="J94" s="46"/>
      <c r="K94" s="46"/>
    </row>
    <row r="96" spans="1:11" ht="14.25" customHeight="1">
      <c r="A96" s="17" t="s">
        <v>11</v>
      </c>
      <c r="B96" s="28">
        <f>MEDIAN(B4:B93)</f>
        <v>20616</v>
      </c>
      <c r="C96" s="28">
        <f t="shared" ref="C96:K96" si="0">MEDIAN(C4:C93)</f>
        <v>19378.5</v>
      </c>
      <c r="D96" s="28">
        <f t="shared" si="0"/>
        <v>183</v>
      </c>
      <c r="E96" s="28">
        <f t="shared" si="0"/>
        <v>2626</v>
      </c>
      <c r="F96" s="28">
        <f t="shared" si="0"/>
        <v>3777</v>
      </c>
      <c r="G96" s="28">
        <f t="shared" si="0"/>
        <v>7255.5</v>
      </c>
      <c r="H96" s="28">
        <f t="shared" si="0"/>
        <v>0</v>
      </c>
      <c r="I96" s="28">
        <f t="shared" si="0"/>
        <v>5281.5</v>
      </c>
      <c r="J96" s="28">
        <f t="shared" si="0"/>
        <v>4325.5</v>
      </c>
      <c r="K96" s="28">
        <f t="shared" si="0"/>
        <v>65240</v>
      </c>
    </row>
    <row r="97" spans="1:11" ht="14.25" customHeight="1">
      <c r="A97" s="17" t="s">
        <v>10</v>
      </c>
      <c r="B97" s="28">
        <f>AVERAGE(B4:B93)</f>
        <v>27928.566666666666</v>
      </c>
      <c r="C97" s="28">
        <f t="shared" ref="C97:K97" si="1">AVERAGE(C4:C93)</f>
        <v>28219.18888888889</v>
      </c>
      <c r="D97" s="28">
        <f t="shared" si="1"/>
        <v>639.86666666666667</v>
      </c>
      <c r="E97" s="28">
        <f t="shared" si="1"/>
        <v>3734.1666666666665</v>
      </c>
      <c r="F97" s="28">
        <f t="shared" si="1"/>
        <v>6010.7777777777774</v>
      </c>
      <c r="G97" s="28">
        <f t="shared" si="1"/>
        <v>11469.422222222222</v>
      </c>
      <c r="H97" s="28">
        <f t="shared" si="1"/>
        <v>308.87777777777779</v>
      </c>
      <c r="I97" s="28">
        <f t="shared" si="1"/>
        <v>9200.822222222223</v>
      </c>
      <c r="J97" s="28">
        <f t="shared" si="1"/>
        <v>8268.2000000000007</v>
      </c>
      <c r="K97" s="28">
        <f t="shared" si="1"/>
        <v>95824.177777777775</v>
      </c>
    </row>
    <row r="98" spans="1:11" ht="14.25" customHeight="1">
      <c r="A98" s="17" t="s">
        <v>239</v>
      </c>
      <c r="B98" s="28">
        <f>SUM(B4:B93)</f>
        <v>2513571</v>
      </c>
      <c r="C98" s="28">
        <f t="shared" ref="C98:K98" si="2">SUM(C4:C93)</f>
        <v>2539727</v>
      </c>
      <c r="D98" s="28">
        <f t="shared" si="2"/>
        <v>57588</v>
      </c>
      <c r="E98" s="28">
        <f t="shared" si="2"/>
        <v>336075</v>
      </c>
      <c r="F98" s="28">
        <f t="shared" si="2"/>
        <v>540970</v>
      </c>
      <c r="G98" s="28">
        <f t="shared" si="2"/>
        <v>1032248</v>
      </c>
      <c r="H98" s="28">
        <f t="shared" si="2"/>
        <v>27799</v>
      </c>
      <c r="I98" s="28">
        <f t="shared" si="2"/>
        <v>828074</v>
      </c>
      <c r="J98" s="28">
        <f t="shared" si="2"/>
        <v>744138</v>
      </c>
      <c r="K98" s="28">
        <f t="shared" si="2"/>
        <v>8624176</v>
      </c>
    </row>
    <row r="100" spans="1:11" ht="14.25" customHeight="1">
      <c r="A100" s="26" t="s">
        <v>384</v>
      </c>
      <c r="B100" s="46"/>
      <c r="C100" s="46"/>
      <c r="D100" s="175"/>
      <c r="E100" s="46"/>
      <c r="F100" s="46"/>
      <c r="G100" s="46"/>
      <c r="H100" s="175"/>
      <c r="I100" s="46"/>
      <c r="J100" s="46"/>
      <c r="K100" s="46"/>
    </row>
    <row r="101" spans="1:11" ht="14.25" customHeight="1">
      <c r="A101" s="26" t="s">
        <v>385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46"/>
    </row>
  </sheetData>
  <conditionalFormatting sqref="B4:K50">
    <cfRule type="cellIs" dxfId="157" priority="2" operator="lessThan">
      <formula>0</formula>
    </cfRule>
    <cfRule type="cellIs" dxfId="156" priority="3" operator="lessThan">
      <formula>0</formula>
    </cfRule>
    <cfRule type="cellIs" dxfId="155" priority="4" operator="equal">
      <formula>0</formula>
    </cfRule>
  </conditionalFormatting>
  <conditionalFormatting sqref="B4:K93">
    <cfRule type="cellIs" dxfId="154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AD51-79C9-4C53-BE20-5049A08885A0}">
  <sheetPr codeName="Sheet4"/>
  <dimension ref="A1:T58"/>
  <sheetViews>
    <sheetView zoomScaleNormal="100" workbookViewId="0">
      <pane ySplit="5" topLeftCell="A6" activePane="bottomLeft" state="frozen"/>
      <selection pane="bottomLeft" activeCell="A58" sqref="A58:J58"/>
      <selection activeCell="D58" sqref="D58"/>
    </sheetView>
  </sheetViews>
  <sheetFormatPr defaultColWidth="8.85546875" defaultRowHeight="12.75"/>
  <cols>
    <col min="1" max="1" width="6.140625" customWidth="1"/>
    <col min="2" max="2" width="18.140625" style="37" bestFit="1" customWidth="1"/>
    <col min="3" max="3" width="10.140625" style="21" customWidth="1"/>
    <col min="4" max="4" width="12.140625" style="36" customWidth="1"/>
    <col min="5" max="5" width="7.28515625" style="36" customWidth="1"/>
    <col min="6" max="6" width="11.42578125" style="36" customWidth="1"/>
    <col min="7" max="7" width="2.7109375" style="36" bestFit="1" customWidth="1"/>
    <col min="8" max="8" width="10.5703125" style="36" bestFit="1" customWidth="1"/>
    <col min="9" max="9" width="6.5703125" style="36" customWidth="1"/>
    <col min="10" max="10" width="12" style="54" customWidth="1"/>
    <col min="11" max="11" width="14.28515625" customWidth="1"/>
  </cols>
  <sheetData>
    <row r="1" spans="1:20" ht="13.5" customHeight="1">
      <c r="A1" s="1" t="s">
        <v>0</v>
      </c>
      <c r="B1" s="35"/>
    </row>
    <row r="2" spans="1:20" ht="5.0999999999999996" customHeight="1">
      <c r="I2"/>
    </row>
    <row r="3" spans="1:20" ht="12.75" customHeight="1">
      <c r="A3" s="14" t="s">
        <v>17</v>
      </c>
      <c r="I3"/>
    </row>
    <row r="4" spans="1:20" ht="5.0999999999999996" customHeight="1">
      <c r="A4" s="14"/>
      <c r="I4"/>
    </row>
    <row r="5" spans="1:20" ht="35.1" customHeight="1">
      <c r="A5" s="38" t="s">
        <v>18</v>
      </c>
      <c r="B5" s="39"/>
      <c r="C5" s="40" t="s">
        <v>2</v>
      </c>
      <c r="D5" s="41" t="s">
        <v>19</v>
      </c>
      <c r="E5" s="41" t="s">
        <v>4</v>
      </c>
      <c r="F5" s="41" t="s">
        <v>20</v>
      </c>
      <c r="G5" s="41"/>
      <c r="H5" s="41" t="s">
        <v>21</v>
      </c>
      <c r="I5" s="42" t="s">
        <v>4</v>
      </c>
      <c r="J5" s="40" t="s">
        <v>22</v>
      </c>
      <c r="M5" s="40"/>
      <c r="N5" s="41"/>
      <c r="O5" s="40"/>
      <c r="P5" s="40"/>
      <c r="Q5" s="40"/>
      <c r="R5" s="41"/>
      <c r="S5" s="41"/>
      <c r="T5" s="41"/>
    </row>
    <row r="6" spans="1:20" ht="12.75" customHeight="1">
      <c r="A6" s="15"/>
      <c r="B6" s="35"/>
      <c r="C6" s="43"/>
      <c r="D6" s="44" t="s">
        <v>8</v>
      </c>
      <c r="E6" s="44" t="s">
        <v>8</v>
      </c>
      <c r="F6" s="44" t="s">
        <v>8</v>
      </c>
      <c r="G6" s="44"/>
      <c r="H6" s="44" t="s">
        <v>8</v>
      </c>
      <c r="I6" s="44" t="s">
        <v>8</v>
      </c>
      <c r="J6" s="45" t="s">
        <v>8</v>
      </c>
      <c r="M6" s="53"/>
      <c r="N6" s="44"/>
      <c r="O6" s="45"/>
      <c r="P6" s="45"/>
      <c r="Q6" s="45"/>
      <c r="R6" s="45"/>
      <c r="S6" s="45"/>
      <c r="T6" s="45"/>
    </row>
    <row r="7" spans="1:20" ht="13.5" customHeight="1">
      <c r="A7" s="26" t="s">
        <v>34</v>
      </c>
      <c r="B7" s="26" t="s">
        <v>85</v>
      </c>
      <c r="C7" s="46">
        <v>12713</v>
      </c>
      <c r="D7" s="25">
        <v>533705.77</v>
      </c>
      <c r="E7" s="25">
        <f>D7/C7</f>
        <v>41.981103594745541</v>
      </c>
      <c r="F7" s="25">
        <v>29876.91</v>
      </c>
      <c r="G7" s="25"/>
      <c r="H7" s="25">
        <f t="shared" ref="H7:H53" si="0">SUM(F7,D7)</f>
        <v>563582.68000000005</v>
      </c>
      <c r="I7" s="47">
        <f>H7/C7</f>
        <v>44.331210571855586</v>
      </c>
      <c r="J7" s="62">
        <v>95317.006405241264</v>
      </c>
      <c r="K7" s="67"/>
      <c r="L7" s="46"/>
      <c r="M7" s="22"/>
      <c r="N7" s="66"/>
      <c r="O7" s="62"/>
      <c r="P7" s="65"/>
      <c r="Q7" s="65"/>
      <c r="R7" s="65"/>
      <c r="S7" s="65"/>
      <c r="T7" s="62"/>
    </row>
    <row r="8" spans="1:20" ht="13.5" customHeight="1">
      <c r="A8" s="26" t="s">
        <v>36</v>
      </c>
      <c r="B8" s="26" t="s">
        <v>86</v>
      </c>
      <c r="C8" s="46">
        <v>5323</v>
      </c>
      <c r="D8" s="25">
        <v>400634.89</v>
      </c>
      <c r="E8" s="25">
        <f>D8/C8</f>
        <v>75.264867555889538</v>
      </c>
      <c r="F8" s="25"/>
      <c r="G8" s="25"/>
      <c r="H8" s="25">
        <f t="shared" si="0"/>
        <v>400634.89</v>
      </c>
      <c r="I8" s="47">
        <f>H8/C8</f>
        <v>75.264867555889538</v>
      </c>
      <c r="J8" s="62">
        <v>75730.856405241269</v>
      </c>
      <c r="K8" s="67"/>
      <c r="L8" s="46"/>
      <c r="M8" s="65"/>
      <c r="N8" s="66"/>
      <c r="O8" s="62"/>
      <c r="P8" s="65"/>
      <c r="Q8" s="65"/>
      <c r="R8" s="65"/>
      <c r="S8" s="65"/>
      <c r="T8" s="62"/>
    </row>
    <row r="9" spans="1:20" ht="13.5" customHeight="1">
      <c r="A9" s="26" t="s">
        <v>87</v>
      </c>
      <c r="B9" s="69" t="s">
        <v>88</v>
      </c>
      <c r="C9" s="46">
        <v>68009</v>
      </c>
      <c r="D9" s="25">
        <v>2761549.81</v>
      </c>
      <c r="E9" s="25">
        <f>D9/C9</f>
        <v>40.605652340131456</v>
      </c>
      <c r="F9" s="25">
        <v>268797.08</v>
      </c>
      <c r="G9" s="25"/>
      <c r="H9" s="25">
        <f t="shared" si="0"/>
        <v>3030346.89</v>
      </c>
      <c r="I9" s="47">
        <f>H9/C9</f>
        <v>44.558027466952908</v>
      </c>
      <c r="J9" s="62">
        <v>236436.79614723093</v>
      </c>
      <c r="K9" s="67"/>
      <c r="L9" s="46"/>
      <c r="M9" s="65"/>
      <c r="N9" s="66"/>
      <c r="O9" s="62"/>
      <c r="P9" s="65"/>
      <c r="Q9" s="65"/>
      <c r="R9" s="65"/>
      <c r="S9" s="65"/>
      <c r="T9" s="62"/>
    </row>
    <row r="10" spans="1:20" ht="13.5" customHeight="1">
      <c r="A10" s="26" t="s">
        <v>28</v>
      </c>
      <c r="B10" s="26" t="s">
        <v>89</v>
      </c>
      <c r="C10" s="46">
        <v>2945</v>
      </c>
      <c r="D10" s="25">
        <v>309141</v>
      </c>
      <c r="E10" s="25">
        <f>D10/C10</f>
        <v>104.97147707979626</v>
      </c>
      <c r="F10" s="25">
        <v>47605</v>
      </c>
      <c r="G10" s="25"/>
      <c r="H10" s="25">
        <f t="shared" si="0"/>
        <v>356746</v>
      </c>
      <c r="I10" s="47">
        <f>H10/C10</f>
        <v>121.13616298811544</v>
      </c>
      <c r="J10" s="62">
        <v>70786.179339156952</v>
      </c>
      <c r="K10" s="67"/>
      <c r="L10" s="46"/>
      <c r="M10" s="22"/>
      <c r="N10" s="66"/>
      <c r="O10" s="62"/>
      <c r="P10" s="65"/>
      <c r="Q10" s="65"/>
      <c r="R10" s="65"/>
      <c r="S10" s="65"/>
      <c r="T10" s="62"/>
    </row>
    <row r="11" spans="1:20" ht="13.5" customHeight="1">
      <c r="A11" s="26" t="s">
        <v>53</v>
      </c>
      <c r="B11" s="26" t="s">
        <v>90</v>
      </c>
      <c r="C11" s="46">
        <v>188557</v>
      </c>
      <c r="D11" s="25">
        <v>7326433.5199999996</v>
      </c>
      <c r="E11" s="25">
        <f t="shared" ref="E11:E53" si="1">D11/C11</f>
        <v>38.85527198672019</v>
      </c>
      <c r="F11" s="25">
        <v>481592.55</v>
      </c>
      <c r="G11" s="25"/>
      <c r="H11" s="25">
        <f t="shared" si="0"/>
        <v>7808026.0699999994</v>
      </c>
      <c r="I11" s="47">
        <f t="shared" ref="I11:I14" si="2">H11/C11</f>
        <v>41.409367300073711</v>
      </c>
      <c r="J11" s="62">
        <v>542636.72637925704</v>
      </c>
      <c r="K11" s="68"/>
      <c r="L11" s="46"/>
      <c r="M11" s="22"/>
      <c r="N11" s="66"/>
      <c r="O11" s="62"/>
      <c r="P11" s="65"/>
      <c r="Q11" s="65"/>
      <c r="R11" s="65"/>
      <c r="S11" s="65"/>
      <c r="T11" s="62"/>
    </row>
    <row r="12" spans="1:20" ht="13.5" customHeight="1">
      <c r="A12" s="26" t="s">
        <v>34</v>
      </c>
      <c r="B12" s="26" t="s">
        <v>91</v>
      </c>
      <c r="C12" s="46">
        <v>18553</v>
      </c>
      <c r="D12" s="24">
        <v>703538</v>
      </c>
      <c r="E12" s="25">
        <f t="shared" si="1"/>
        <v>37.920444133024311</v>
      </c>
      <c r="F12" s="24">
        <v>44529</v>
      </c>
      <c r="G12" s="24"/>
      <c r="H12" s="24">
        <f t="shared" si="0"/>
        <v>748067</v>
      </c>
      <c r="I12" s="47">
        <f t="shared" si="2"/>
        <v>40.320541152374282</v>
      </c>
      <c r="J12" s="62">
        <v>109854.70576471713</v>
      </c>
      <c r="K12" s="67"/>
      <c r="L12" s="46"/>
      <c r="M12" s="22"/>
      <c r="N12" s="66"/>
      <c r="O12" s="62"/>
      <c r="P12" s="65"/>
      <c r="Q12" s="65"/>
      <c r="R12" s="65"/>
      <c r="S12" s="65"/>
      <c r="T12" s="62"/>
    </row>
    <row r="13" spans="1:20" ht="13.5" customHeight="1">
      <c r="A13" s="26" t="s">
        <v>53</v>
      </c>
      <c r="B13" s="26" t="s">
        <v>92</v>
      </c>
      <c r="C13" s="46">
        <v>150698</v>
      </c>
      <c r="D13" s="25">
        <v>7035332.6100000003</v>
      </c>
      <c r="E13" s="25">
        <f t="shared" si="1"/>
        <v>46.684976642025774</v>
      </c>
      <c r="F13" s="25">
        <v>480613.81</v>
      </c>
      <c r="G13" s="25"/>
      <c r="H13" s="25">
        <f t="shared" si="0"/>
        <v>7515946.4199999999</v>
      </c>
      <c r="I13" s="47">
        <f t="shared" si="2"/>
        <v>49.874228058766541</v>
      </c>
      <c r="J13" s="62">
        <v>459500.926379257</v>
      </c>
      <c r="K13" s="67"/>
      <c r="L13" s="46"/>
      <c r="M13" s="22"/>
      <c r="N13" s="66"/>
      <c r="O13" s="62"/>
      <c r="P13" s="65"/>
      <c r="Q13" s="65"/>
      <c r="R13" s="65"/>
      <c r="S13" s="65"/>
      <c r="T13" s="62"/>
    </row>
    <row r="14" spans="1:20" ht="13.5" customHeight="1">
      <c r="A14" s="26" t="s">
        <v>93</v>
      </c>
      <c r="B14" s="26" t="s">
        <v>94</v>
      </c>
      <c r="C14" s="46">
        <v>14861</v>
      </c>
      <c r="D14" s="25">
        <v>364358.09</v>
      </c>
      <c r="E14" s="25">
        <f>D14/C14</f>
        <v>24.51773702980957</v>
      </c>
      <c r="F14" s="25"/>
      <c r="G14" s="25"/>
      <c r="H14" s="25">
        <f t="shared" si="0"/>
        <v>364358.09</v>
      </c>
      <c r="I14" s="47">
        <f t="shared" si="2"/>
        <v>24.51773702980957</v>
      </c>
      <c r="J14" s="62">
        <v>95239.876379257039</v>
      </c>
      <c r="K14" s="67"/>
      <c r="L14" s="46"/>
      <c r="M14" s="22"/>
      <c r="N14" s="66"/>
      <c r="O14" s="62"/>
      <c r="P14" s="65"/>
      <c r="Q14" s="65"/>
      <c r="R14" s="65"/>
      <c r="S14" s="65"/>
      <c r="T14" s="62"/>
    </row>
    <row r="15" spans="1:20" ht="13.5" customHeight="1">
      <c r="A15" s="26" t="s">
        <v>31</v>
      </c>
      <c r="B15" s="26" t="s">
        <v>95</v>
      </c>
      <c r="C15" s="46">
        <v>199759</v>
      </c>
      <c r="D15" s="25">
        <v>14762864.57</v>
      </c>
      <c r="E15" s="25">
        <f t="shared" si="1"/>
        <v>73.903376418584401</v>
      </c>
      <c r="F15" s="25">
        <v>47800.09</v>
      </c>
      <c r="G15" s="24"/>
      <c r="H15" s="25">
        <f t="shared" si="0"/>
        <v>14810664.66</v>
      </c>
      <c r="I15" s="47">
        <f>H15/C15</f>
        <v>74.142665211579953</v>
      </c>
      <c r="J15" s="62">
        <v>591193.75153250783</v>
      </c>
      <c r="K15" s="67"/>
      <c r="L15" s="46"/>
      <c r="M15" s="22"/>
      <c r="N15" s="66"/>
      <c r="O15" s="62"/>
      <c r="P15" s="65"/>
      <c r="Q15" s="65"/>
      <c r="R15" s="65"/>
      <c r="S15" s="65"/>
      <c r="T15" s="62"/>
    </row>
    <row r="16" spans="1:20" ht="13.5" customHeight="1">
      <c r="A16" s="26" t="s">
        <v>34</v>
      </c>
      <c r="B16" s="26" t="s">
        <v>96</v>
      </c>
      <c r="C16" s="46">
        <v>17696</v>
      </c>
      <c r="D16" s="25">
        <v>1081229.6399999999</v>
      </c>
      <c r="E16" s="25">
        <f t="shared" si="1"/>
        <v>61.100228300180824</v>
      </c>
      <c r="F16" s="25">
        <v>93392.33</v>
      </c>
      <c r="G16" s="25"/>
      <c r="H16" s="25">
        <f t="shared" si="0"/>
        <v>1174621.97</v>
      </c>
      <c r="I16" s="47">
        <f t="shared" ref="I16:I53" si="3">H16/C16</f>
        <v>66.377823801989152</v>
      </c>
      <c r="J16" s="62">
        <v>110104.22933915697</v>
      </c>
      <c r="K16" s="67"/>
      <c r="L16" s="46"/>
      <c r="M16" s="22"/>
      <c r="N16" s="66"/>
      <c r="O16" s="62"/>
      <c r="P16" s="65"/>
      <c r="Q16" s="65"/>
      <c r="R16" s="65"/>
      <c r="S16" s="65"/>
      <c r="T16" s="62"/>
    </row>
    <row r="17" spans="1:11" ht="13.5" customHeight="1">
      <c r="A17" s="26" t="s">
        <v>36</v>
      </c>
      <c r="B17" s="26" t="s">
        <v>97</v>
      </c>
      <c r="C17" s="46">
        <v>6738</v>
      </c>
      <c r="D17" s="25">
        <v>380219.45</v>
      </c>
      <c r="E17" s="25">
        <f t="shared" si="1"/>
        <v>56.429125853368951</v>
      </c>
      <c r="F17" s="25">
        <v>77648.97</v>
      </c>
      <c r="G17" s="25"/>
      <c r="H17" s="25">
        <f t="shared" si="0"/>
        <v>457868.42000000004</v>
      </c>
      <c r="I17" s="47">
        <f t="shared" si="3"/>
        <v>67.953164143662818</v>
      </c>
      <c r="J17" s="62">
        <v>79379.906405241258</v>
      </c>
    </row>
    <row r="18" spans="1:11" ht="13.5" customHeight="1">
      <c r="A18" s="26" t="s">
        <v>23</v>
      </c>
      <c r="B18" s="26" t="s">
        <v>98</v>
      </c>
      <c r="C18" s="46">
        <v>30092</v>
      </c>
      <c r="D18" s="25">
        <v>1082742.53</v>
      </c>
      <c r="E18" s="25">
        <f t="shared" si="1"/>
        <v>35.981075701183038</v>
      </c>
      <c r="F18" s="25">
        <v>29422.94</v>
      </c>
      <c r="G18" s="25"/>
      <c r="H18" s="25">
        <f t="shared" si="0"/>
        <v>1112165.47</v>
      </c>
      <c r="I18" s="47">
        <f t="shared" si="3"/>
        <v>36.958841884886347</v>
      </c>
      <c r="J18" s="62">
        <v>143720.90482128551</v>
      </c>
    </row>
    <row r="19" spans="1:11" ht="13.5" customHeight="1">
      <c r="A19" s="26" t="s">
        <v>25</v>
      </c>
      <c r="B19" s="26" t="s">
        <v>99</v>
      </c>
      <c r="C19" s="46">
        <v>24006</v>
      </c>
      <c r="D19" s="25">
        <v>1082234.58</v>
      </c>
      <c r="E19" s="25">
        <f t="shared" si="1"/>
        <v>45.081837040739821</v>
      </c>
      <c r="F19" s="24">
        <v>187362.2</v>
      </c>
      <c r="G19" s="25"/>
      <c r="H19" s="25">
        <f t="shared" si="0"/>
        <v>1269596.78</v>
      </c>
      <c r="I19" s="47">
        <f t="shared" si="3"/>
        <v>52.886644172290261</v>
      </c>
      <c r="J19" s="62">
        <v>118977.00153250783</v>
      </c>
    </row>
    <row r="20" spans="1:11" ht="13.5" customHeight="1">
      <c r="A20" s="26" t="s">
        <v>31</v>
      </c>
      <c r="B20" s="26" t="s">
        <v>100</v>
      </c>
      <c r="C20" s="46">
        <v>126554</v>
      </c>
      <c r="D20" s="25">
        <v>5065658.59</v>
      </c>
      <c r="E20" s="25">
        <f t="shared" si="1"/>
        <v>40.027645036901241</v>
      </c>
      <c r="F20" s="25">
        <v>639927.61</v>
      </c>
      <c r="G20" s="25"/>
      <c r="H20" s="25">
        <f t="shared" si="0"/>
        <v>5705586.2000000002</v>
      </c>
      <c r="I20" s="47">
        <f t="shared" si="3"/>
        <v>45.08420279090349</v>
      </c>
      <c r="J20" s="62">
        <v>393738.52637925703</v>
      </c>
    </row>
    <row r="21" spans="1:11" ht="13.5" customHeight="1">
      <c r="A21" s="26" t="s">
        <v>36</v>
      </c>
      <c r="B21" s="26" t="s">
        <v>101</v>
      </c>
      <c r="C21" s="46">
        <v>8841</v>
      </c>
      <c r="D21" s="25">
        <v>532060</v>
      </c>
      <c r="E21" s="25">
        <f t="shared" si="1"/>
        <v>60.180975002827736</v>
      </c>
      <c r="F21" s="24"/>
      <c r="G21" s="25"/>
      <c r="H21" s="25">
        <f t="shared" si="0"/>
        <v>532060</v>
      </c>
      <c r="I21" s="47">
        <f t="shared" si="3"/>
        <v>60.180975002827736</v>
      </c>
      <c r="J21" s="62">
        <v>87718.454821285515</v>
      </c>
    </row>
    <row r="22" spans="1:11" ht="13.5" customHeight="1">
      <c r="A22" s="26" t="s">
        <v>36</v>
      </c>
      <c r="B22" s="26" t="s">
        <v>102</v>
      </c>
      <c r="C22" s="46">
        <v>6025</v>
      </c>
      <c r="D22" s="25">
        <v>393212</v>
      </c>
      <c r="E22" s="25">
        <f t="shared" si="1"/>
        <v>65.263402489626557</v>
      </c>
      <c r="F22" s="25">
        <v>65527</v>
      </c>
      <c r="G22" s="25"/>
      <c r="H22" s="25">
        <f t="shared" si="0"/>
        <v>458739</v>
      </c>
      <c r="I22" s="47">
        <f t="shared" si="3"/>
        <v>76.139253112033188</v>
      </c>
      <c r="J22" s="62">
        <v>77824.356405241269</v>
      </c>
    </row>
    <row r="23" spans="1:11" ht="13.5" customHeight="1">
      <c r="A23" s="26" t="s">
        <v>103</v>
      </c>
      <c r="B23" s="26" t="s">
        <v>104</v>
      </c>
      <c r="C23" s="46">
        <v>210031</v>
      </c>
      <c r="D23" s="25">
        <v>10242784.109999999</v>
      </c>
      <c r="E23" s="25">
        <f t="shared" si="1"/>
        <v>48.767963348267635</v>
      </c>
      <c r="F23" s="25">
        <v>2121220</v>
      </c>
      <c r="G23" s="25"/>
      <c r="H23" s="25">
        <f t="shared" si="0"/>
        <v>12364004.109999999</v>
      </c>
      <c r="I23" s="47">
        <f t="shared" si="3"/>
        <v>58.867520080369083</v>
      </c>
      <c r="J23" s="62">
        <v>608272.57905247877</v>
      </c>
    </row>
    <row r="24" spans="1:11" ht="13.5" customHeight="1">
      <c r="A24" s="26" t="s">
        <v>48</v>
      </c>
      <c r="B24" s="26" t="s">
        <v>105</v>
      </c>
      <c r="C24" s="46">
        <v>40336</v>
      </c>
      <c r="D24" s="25">
        <v>3274055.2</v>
      </c>
      <c r="E24" s="25">
        <f t="shared" si="1"/>
        <v>81.169555731852441</v>
      </c>
      <c r="F24" s="25">
        <v>370744.16</v>
      </c>
      <c r="G24" s="25"/>
      <c r="H24" s="25">
        <f t="shared" si="0"/>
        <v>3644799.3600000003</v>
      </c>
      <c r="I24" s="47">
        <f t="shared" si="3"/>
        <v>90.360952003173352</v>
      </c>
      <c r="J24" s="62">
        <v>163005.67637925703</v>
      </c>
    </row>
    <row r="25" spans="1:11" ht="13.5" customHeight="1">
      <c r="A25" s="26" t="s">
        <v>34</v>
      </c>
      <c r="B25" s="26" t="s">
        <v>106</v>
      </c>
      <c r="C25" s="46">
        <v>11242</v>
      </c>
      <c r="D25" s="25">
        <v>559139.37</v>
      </c>
      <c r="E25" s="25">
        <f t="shared" si="1"/>
        <v>49.736645614659309</v>
      </c>
      <c r="F25" s="25">
        <v>49957.23</v>
      </c>
      <c r="G25" s="25"/>
      <c r="H25" s="25">
        <f t="shared" si="0"/>
        <v>609096.6</v>
      </c>
      <c r="I25" s="47">
        <f t="shared" si="3"/>
        <v>54.18044831880448</v>
      </c>
      <c r="J25" s="62">
        <v>90578.60576471714</v>
      </c>
    </row>
    <row r="26" spans="1:11" ht="13.5" customHeight="1">
      <c r="A26" s="26" t="s">
        <v>23</v>
      </c>
      <c r="B26" s="26" t="s">
        <v>107</v>
      </c>
      <c r="C26" s="46">
        <v>43790</v>
      </c>
      <c r="D26" s="25">
        <v>1775912.76</v>
      </c>
      <c r="E26" s="25">
        <f t="shared" si="1"/>
        <v>40.555212605617719</v>
      </c>
      <c r="F26" s="25"/>
      <c r="G26" s="25"/>
      <c r="H26" s="25">
        <f t="shared" si="0"/>
        <v>1775912.76</v>
      </c>
      <c r="I26" s="47">
        <f t="shared" si="3"/>
        <v>40.555212605617719</v>
      </c>
      <c r="J26" s="62">
        <v>175185.24018824543</v>
      </c>
    </row>
    <row r="27" spans="1:11" ht="13.5" customHeight="1">
      <c r="A27" s="26" t="s">
        <v>25</v>
      </c>
      <c r="B27" s="26" t="s">
        <v>108</v>
      </c>
      <c r="C27" s="46">
        <v>21556</v>
      </c>
      <c r="D27" s="25">
        <v>996651.38</v>
      </c>
      <c r="E27" s="25">
        <f t="shared" si="1"/>
        <v>46.235450918537765</v>
      </c>
      <c r="F27" s="25">
        <v>43910.31</v>
      </c>
      <c r="G27" s="25"/>
      <c r="H27" s="25">
        <f t="shared" si="0"/>
        <v>1040561.69</v>
      </c>
      <c r="I27" s="47">
        <f t="shared" si="3"/>
        <v>48.272485154945258</v>
      </c>
      <c r="J27" s="62">
        <v>120004.62933915696</v>
      </c>
    </row>
    <row r="28" spans="1:11" ht="13.5" customHeight="1">
      <c r="A28" s="26" t="s">
        <v>53</v>
      </c>
      <c r="B28" s="26" t="s">
        <v>109</v>
      </c>
      <c r="C28" s="46">
        <v>234917</v>
      </c>
      <c r="D28" s="25">
        <v>8596181.0199999996</v>
      </c>
      <c r="E28" s="25">
        <f t="shared" si="1"/>
        <v>36.592417832681328</v>
      </c>
      <c r="F28" s="25">
        <v>903010.31</v>
      </c>
      <c r="G28" s="25"/>
      <c r="H28" s="25">
        <f t="shared" si="0"/>
        <v>9499191.3300000001</v>
      </c>
      <c r="I28" s="47">
        <f t="shared" si="3"/>
        <v>40.436372548602272</v>
      </c>
      <c r="J28" s="62">
        <v>671455.32116942084</v>
      </c>
      <c r="K28" s="36"/>
    </row>
    <row r="29" spans="1:11" ht="13.5" customHeight="1">
      <c r="A29" s="26" t="s">
        <v>36</v>
      </c>
      <c r="B29" s="26" t="s">
        <v>110</v>
      </c>
      <c r="C29" s="46">
        <v>7848</v>
      </c>
      <c r="D29" s="25">
        <v>455933.25</v>
      </c>
      <c r="E29" s="25">
        <f t="shared" si="1"/>
        <v>58.095470183486242</v>
      </c>
      <c r="F29" s="25">
        <v>563615.31000000006</v>
      </c>
      <c r="G29" s="24" t="s">
        <v>73</v>
      </c>
      <c r="H29" s="25">
        <f t="shared" si="0"/>
        <v>1019548.56</v>
      </c>
      <c r="I29" s="47">
        <f t="shared" si="3"/>
        <v>129.91189602446485</v>
      </c>
      <c r="J29" s="62">
        <v>83797.679339156966</v>
      </c>
      <c r="K29" s="36"/>
    </row>
    <row r="30" spans="1:11" ht="13.5" customHeight="1">
      <c r="A30" s="26" t="s">
        <v>28</v>
      </c>
      <c r="B30" s="26" t="s">
        <v>111</v>
      </c>
      <c r="C30" s="46">
        <v>3221</v>
      </c>
      <c r="D30" s="25">
        <v>142744.51</v>
      </c>
      <c r="E30" s="25">
        <f t="shared" si="1"/>
        <v>44.316830176963677</v>
      </c>
      <c r="F30" s="25"/>
      <c r="G30" s="25"/>
      <c r="H30" s="25">
        <f t="shared" si="0"/>
        <v>142744.51</v>
      </c>
      <c r="I30" s="47">
        <f t="shared" si="3"/>
        <v>44.316830176963677</v>
      </c>
      <c r="J30" s="62">
        <v>66305.179052478794</v>
      </c>
    </row>
    <row r="31" spans="1:11" ht="13.5" customHeight="1">
      <c r="A31" s="26" t="s">
        <v>64</v>
      </c>
      <c r="B31" s="26" t="s">
        <v>112</v>
      </c>
      <c r="C31" s="46">
        <v>90449</v>
      </c>
      <c r="D31" s="25">
        <v>2951886.91</v>
      </c>
      <c r="E31" s="25">
        <f t="shared" si="1"/>
        <v>32.635926433680858</v>
      </c>
      <c r="F31" s="25">
        <v>289555.34999999998</v>
      </c>
      <c r="G31" s="25"/>
      <c r="H31" s="25">
        <f t="shared" si="0"/>
        <v>3241442.2600000002</v>
      </c>
      <c r="I31" s="47">
        <f t="shared" si="3"/>
        <v>35.837237117049391</v>
      </c>
      <c r="J31" s="62">
        <v>289265.57905247877</v>
      </c>
    </row>
    <row r="32" spans="1:11" ht="13.5" customHeight="1">
      <c r="A32" s="26" t="s">
        <v>64</v>
      </c>
      <c r="B32" s="26" t="s">
        <v>113</v>
      </c>
      <c r="C32" s="46">
        <v>95209</v>
      </c>
      <c r="D32" s="25">
        <v>3993330.5</v>
      </c>
      <c r="E32" s="25">
        <f t="shared" si="1"/>
        <v>41.942783770441871</v>
      </c>
      <c r="F32" s="25">
        <v>835203.37</v>
      </c>
      <c r="G32" s="25"/>
      <c r="H32" s="25">
        <f t="shared" si="0"/>
        <v>4828533.87</v>
      </c>
      <c r="I32" s="47">
        <f t="shared" si="3"/>
        <v>50.71509909777437</v>
      </c>
      <c r="J32" s="62">
        <v>313133.979339157</v>
      </c>
    </row>
    <row r="33" spans="1:11" ht="13.5" customHeight="1">
      <c r="A33" s="26" t="s">
        <v>25</v>
      </c>
      <c r="B33" s="26" t="s">
        <v>114</v>
      </c>
      <c r="C33" s="46">
        <v>25563</v>
      </c>
      <c r="D33" s="25">
        <v>1235241.75</v>
      </c>
      <c r="E33" s="25">
        <f t="shared" si="1"/>
        <v>48.321470484684895</v>
      </c>
      <c r="F33" s="25">
        <v>144716.54</v>
      </c>
      <c r="G33" s="25"/>
      <c r="H33" s="25">
        <f t="shared" si="0"/>
        <v>1379958.29</v>
      </c>
      <c r="I33" s="47">
        <f t="shared" si="3"/>
        <v>53.982642491100421</v>
      </c>
      <c r="J33" s="62">
        <v>126690.24018824543</v>
      </c>
    </row>
    <row r="34" spans="1:11" ht="13.5" customHeight="1">
      <c r="A34" s="26" t="s">
        <v>34</v>
      </c>
      <c r="B34" s="26" t="s">
        <v>115</v>
      </c>
      <c r="C34" s="46">
        <v>12988</v>
      </c>
      <c r="D34" s="24">
        <v>689209.72</v>
      </c>
      <c r="E34" s="24">
        <f t="shared" si="1"/>
        <v>53.065115491222663</v>
      </c>
      <c r="F34" s="24">
        <v>20175.900000000001</v>
      </c>
      <c r="G34" s="24"/>
      <c r="H34" s="24">
        <f t="shared" si="0"/>
        <v>709385.62</v>
      </c>
      <c r="I34" s="47">
        <f t="shared" si="3"/>
        <v>54.618541730828454</v>
      </c>
      <c r="J34" s="64">
        <v>97641.279339156958</v>
      </c>
    </row>
    <row r="35" spans="1:11" ht="13.5" customHeight="1">
      <c r="A35" s="26" t="s">
        <v>48</v>
      </c>
      <c r="B35" s="26" t="s">
        <v>116</v>
      </c>
      <c r="C35" s="46">
        <v>30122</v>
      </c>
      <c r="D35" s="25">
        <v>2546968.98</v>
      </c>
      <c r="E35" s="25">
        <f t="shared" si="1"/>
        <v>84.555108558528644</v>
      </c>
      <c r="F35" s="25">
        <v>220566</v>
      </c>
      <c r="G35" s="25"/>
      <c r="H35" s="25">
        <f t="shared" si="0"/>
        <v>2767534.98</v>
      </c>
      <c r="I35" s="47">
        <f t="shared" si="3"/>
        <v>91.877530708452298</v>
      </c>
      <c r="J35" s="62">
        <v>137170.82637925705</v>
      </c>
    </row>
    <row r="36" spans="1:11" ht="13.5" customHeight="1">
      <c r="A36" s="26" t="s">
        <v>34</v>
      </c>
      <c r="B36" s="26" t="s">
        <v>117</v>
      </c>
      <c r="C36" s="46">
        <v>12571</v>
      </c>
      <c r="D36" s="25">
        <v>560734.68999999994</v>
      </c>
      <c r="E36" s="25">
        <f t="shared" si="1"/>
        <v>44.605416434651175</v>
      </c>
      <c r="F36" s="24">
        <v>63083.56</v>
      </c>
      <c r="G36" s="25"/>
      <c r="H36" s="25">
        <f t="shared" si="0"/>
        <v>623818.25</v>
      </c>
      <c r="I36" s="47">
        <f t="shared" si="3"/>
        <v>49.623597963566937</v>
      </c>
      <c r="J36" s="62">
        <v>91195.421169420879</v>
      </c>
    </row>
    <row r="37" spans="1:11" ht="13.5" customHeight="1">
      <c r="A37" s="26" t="s">
        <v>28</v>
      </c>
      <c r="B37" s="26" t="s">
        <v>118</v>
      </c>
      <c r="C37" s="46">
        <v>3871</v>
      </c>
      <c r="D37" s="25">
        <v>273459</v>
      </c>
      <c r="E37" s="25">
        <f t="shared" si="1"/>
        <v>70.642986308447433</v>
      </c>
      <c r="F37" s="25">
        <v>18613</v>
      </c>
      <c r="G37" s="25"/>
      <c r="H37" s="25">
        <f t="shared" si="0"/>
        <v>292072</v>
      </c>
      <c r="I37" s="47">
        <f t="shared" si="3"/>
        <v>75.451304572461893</v>
      </c>
      <c r="J37" s="62">
        <v>73364.629339156963</v>
      </c>
    </row>
    <row r="38" spans="1:11" ht="13.5" customHeight="1">
      <c r="A38" s="26" t="s">
        <v>34</v>
      </c>
      <c r="B38" s="26" t="s">
        <v>119</v>
      </c>
      <c r="C38" s="46">
        <v>16212</v>
      </c>
      <c r="D38" s="25">
        <v>894134.31</v>
      </c>
      <c r="E38" s="25">
        <f t="shared" si="1"/>
        <v>55.152622131754256</v>
      </c>
      <c r="F38" s="25">
        <v>141356.59</v>
      </c>
      <c r="G38" s="25"/>
      <c r="H38" s="25">
        <f t="shared" si="0"/>
        <v>1035490.9</v>
      </c>
      <c r="I38" s="47">
        <f t="shared" si="3"/>
        <v>63.871878855169015</v>
      </c>
      <c r="J38" s="62">
        <v>102808.44018824543</v>
      </c>
    </row>
    <row r="39" spans="1:11" ht="13.5" customHeight="1">
      <c r="A39" s="26" t="s">
        <v>34</v>
      </c>
      <c r="B39" s="26" t="s">
        <v>120</v>
      </c>
      <c r="C39" s="46">
        <v>19911</v>
      </c>
      <c r="D39" s="25">
        <v>931640.11</v>
      </c>
      <c r="E39" s="25">
        <f t="shared" si="1"/>
        <v>46.790221987845911</v>
      </c>
      <c r="F39" s="25">
        <v>2562272.2799999998</v>
      </c>
      <c r="G39" s="24" t="s">
        <v>73</v>
      </c>
      <c r="H39" s="25">
        <f t="shared" si="0"/>
        <v>3493912.3899999997</v>
      </c>
      <c r="I39" s="47">
        <f t="shared" si="3"/>
        <v>175.47648987996584</v>
      </c>
      <c r="J39" s="62">
        <v>117061.90482128551</v>
      </c>
      <c r="K39" s="36"/>
    </row>
    <row r="40" spans="1:11" ht="13.5" customHeight="1">
      <c r="A40" s="26" t="s">
        <v>34</v>
      </c>
      <c r="B40" s="26" t="s">
        <v>121</v>
      </c>
      <c r="C40" s="46">
        <v>12948</v>
      </c>
      <c r="D40" s="25">
        <v>771424</v>
      </c>
      <c r="E40" s="25">
        <f t="shared" si="1"/>
        <v>59.578622181031818</v>
      </c>
      <c r="F40" s="25">
        <v>13876</v>
      </c>
      <c r="G40" s="25"/>
      <c r="H40" s="25">
        <f t="shared" si="0"/>
        <v>785300</v>
      </c>
      <c r="I40" s="47">
        <f t="shared" si="3"/>
        <v>60.650293481618782</v>
      </c>
      <c r="J40" s="62">
        <v>95099.505764717134</v>
      </c>
    </row>
    <row r="41" spans="1:11" ht="13.5" customHeight="1">
      <c r="A41" s="26" t="s">
        <v>36</v>
      </c>
      <c r="B41" s="26" t="s">
        <v>122</v>
      </c>
      <c r="C41" s="46">
        <v>5834</v>
      </c>
      <c r="D41" s="19">
        <v>385767.17</v>
      </c>
      <c r="E41" s="24">
        <f t="shared" si="1"/>
        <v>66.123957833390463</v>
      </c>
      <c r="F41" s="19">
        <v>33773.760000000002</v>
      </c>
      <c r="G41" s="19"/>
      <c r="H41" s="24">
        <f t="shared" si="0"/>
        <v>419540.93</v>
      </c>
      <c r="I41" s="47">
        <f t="shared" si="3"/>
        <v>71.913083647583136</v>
      </c>
      <c r="J41" s="64">
        <v>78510.929339156952</v>
      </c>
    </row>
    <row r="42" spans="1:11" ht="13.5" customHeight="1">
      <c r="A42" s="26" t="s">
        <v>36</v>
      </c>
      <c r="B42" s="26" t="s">
        <v>123</v>
      </c>
      <c r="C42" s="46">
        <v>6392</v>
      </c>
      <c r="D42" s="19">
        <v>444254.08</v>
      </c>
      <c r="E42" s="25">
        <f t="shared" si="1"/>
        <v>69.501576971214021</v>
      </c>
      <c r="F42" s="19"/>
      <c r="G42" s="19"/>
      <c r="H42" s="25">
        <f t="shared" si="0"/>
        <v>444254.08</v>
      </c>
      <c r="I42" s="47">
        <f t="shared" si="3"/>
        <v>69.501576971214021</v>
      </c>
      <c r="J42" s="62">
        <v>80106.229339156969</v>
      </c>
    </row>
    <row r="43" spans="1:11" ht="13.5" customHeight="1">
      <c r="A43" s="26" t="s">
        <v>103</v>
      </c>
      <c r="B43" s="26" t="s">
        <v>124</v>
      </c>
      <c r="C43" s="46">
        <v>168880</v>
      </c>
      <c r="D43" s="19">
        <v>12152629</v>
      </c>
      <c r="E43" s="25">
        <f t="shared" si="1"/>
        <v>71.960143297015634</v>
      </c>
      <c r="F43" s="19">
        <v>1137005</v>
      </c>
      <c r="G43" s="19"/>
      <c r="H43" s="25">
        <f t="shared" si="0"/>
        <v>13289634</v>
      </c>
      <c r="I43" s="47">
        <f t="shared" si="3"/>
        <v>78.692764092846986</v>
      </c>
      <c r="J43" s="62">
        <v>500413.89614723093</v>
      </c>
      <c r="K43" s="21"/>
    </row>
    <row r="44" spans="1:11" ht="13.5" customHeight="1">
      <c r="A44" s="26" t="s">
        <v>55</v>
      </c>
      <c r="B44" s="26" t="s">
        <v>125</v>
      </c>
      <c r="C44" s="46">
        <v>73712</v>
      </c>
      <c r="D44" s="19">
        <v>3901838</v>
      </c>
      <c r="E44" s="25">
        <f t="shared" si="1"/>
        <v>52.933552203169093</v>
      </c>
      <c r="F44" s="19">
        <v>424009</v>
      </c>
      <c r="G44" s="19"/>
      <c r="H44" s="25">
        <f t="shared" si="0"/>
        <v>4325847</v>
      </c>
      <c r="I44" s="47">
        <f t="shared" si="3"/>
        <v>58.685790644671151</v>
      </c>
      <c r="J44" s="62">
        <v>254589.67637925706</v>
      </c>
    </row>
    <row r="45" spans="1:11" ht="13.5" customHeight="1">
      <c r="A45" s="26" t="s">
        <v>31</v>
      </c>
      <c r="B45" s="26" t="s">
        <v>126</v>
      </c>
      <c r="C45" s="46">
        <v>272184</v>
      </c>
      <c r="D45" s="19">
        <v>11499486.15</v>
      </c>
      <c r="E45" s="25">
        <f t="shared" si="1"/>
        <v>42.248942443347147</v>
      </c>
      <c r="F45" s="19">
        <v>2135020.2400000002</v>
      </c>
      <c r="G45" s="19"/>
      <c r="H45" s="25">
        <f t="shared" si="0"/>
        <v>13634506.390000001</v>
      </c>
      <c r="I45" s="47">
        <f t="shared" si="3"/>
        <v>50.092975303471185</v>
      </c>
      <c r="J45" s="62">
        <v>781799.22637925704</v>
      </c>
    </row>
    <row r="46" spans="1:11" ht="13.5" customHeight="1">
      <c r="A46" s="26" t="s">
        <v>36</v>
      </c>
      <c r="B46" s="26" t="s">
        <v>127</v>
      </c>
      <c r="C46" s="46">
        <v>5425</v>
      </c>
      <c r="D46" s="19">
        <v>215038.57</v>
      </c>
      <c r="E46" s="25">
        <f t="shared" si="1"/>
        <v>39.638446082949308</v>
      </c>
      <c r="F46" s="19">
        <v>257112.9</v>
      </c>
      <c r="G46" s="19" t="s">
        <v>73</v>
      </c>
      <c r="H46" s="25">
        <f t="shared" si="0"/>
        <v>472151.47</v>
      </c>
      <c r="I46" s="47">
        <f t="shared" si="3"/>
        <v>87.032529032258054</v>
      </c>
      <c r="J46" s="62">
        <v>72881.271169420885</v>
      </c>
      <c r="K46" s="36"/>
    </row>
    <row r="47" spans="1:11" ht="13.5" customHeight="1">
      <c r="A47" s="26" t="s">
        <v>23</v>
      </c>
      <c r="B47" s="26" t="s">
        <v>128</v>
      </c>
      <c r="C47" s="46">
        <v>42809</v>
      </c>
      <c r="D47" s="19">
        <v>2830931.21</v>
      </c>
      <c r="E47" s="25">
        <f t="shared" si="1"/>
        <v>66.129346866313156</v>
      </c>
      <c r="F47" s="19">
        <v>236830.96</v>
      </c>
      <c r="G47" s="19"/>
      <c r="H47" s="25">
        <f t="shared" si="0"/>
        <v>3067762.17</v>
      </c>
      <c r="I47" s="47">
        <f t="shared" si="3"/>
        <v>71.661617183302582</v>
      </c>
      <c r="J47" s="62">
        <v>171153.87116942089</v>
      </c>
    </row>
    <row r="48" spans="1:11" ht="13.5" customHeight="1">
      <c r="A48" s="26" t="s">
        <v>34</v>
      </c>
      <c r="B48" s="26" t="s">
        <v>129</v>
      </c>
      <c r="C48" s="46">
        <v>14623</v>
      </c>
      <c r="D48" s="19">
        <v>906367.62</v>
      </c>
      <c r="E48" s="25">
        <f t="shared" si="1"/>
        <v>61.982330575121381</v>
      </c>
      <c r="F48" s="19">
        <v>182549</v>
      </c>
      <c r="G48" s="19"/>
      <c r="H48" s="25">
        <f t="shared" si="0"/>
        <v>1088916.6200000001</v>
      </c>
      <c r="I48" s="47">
        <f t="shared" si="3"/>
        <v>74.466020652396921</v>
      </c>
      <c r="J48" s="62">
        <v>100717.70640524126</v>
      </c>
    </row>
    <row r="49" spans="1:10" ht="13.5" customHeight="1">
      <c r="A49" s="26" t="s">
        <v>31</v>
      </c>
      <c r="B49" s="26" t="s">
        <v>130</v>
      </c>
      <c r="C49" s="46">
        <v>258799</v>
      </c>
      <c r="D49" s="19">
        <v>11229501.140000001</v>
      </c>
      <c r="E49" s="25">
        <f t="shared" si="1"/>
        <v>43.390821216465291</v>
      </c>
      <c r="F49" s="19">
        <v>1006662.15</v>
      </c>
      <c r="G49" s="19"/>
      <c r="H49" s="25">
        <f t="shared" si="0"/>
        <v>12236163.290000001</v>
      </c>
      <c r="I49" s="47">
        <f t="shared" si="3"/>
        <v>47.280566346856055</v>
      </c>
      <c r="J49" s="62">
        <v>746686.34614723094</v>
      </c>
    </row>
    <row r="50" spans="1:10" ht="13.5" customHeight="1">
      <c r="A50" s="26" t="s">
        <v>53</v>
      </c>
      <c r="B50" s="26" t="s">
        <v>131</v>
      </c>
      <c r="C50" s="46">
        <v>219173</v>
      </c>
      <c r="D50" s="19">
        <v>6915220.6399999997</v>
      </c>
      <c r="E50" s="25">
        <f t="shared" si="1"/>
        <v>31.551425768685011</v>
      </c>
      <c r="F50" s="19">
        <v>523367.72</v>
      </c>
      <c r="G50" s="19"/>
      <c r="H50" s="25">
        <f t="shared" si="0"/>
        <v>7438588.3599999994</v>
      </c>
      <c r="I50" s="47">
        <f t="shared" si="3"/>
        <v>33.939346361093747</v>
      </c>
      <c r="J50" s="62">
        <v>630049.24614723085</v>
      </c>
    </row>
    <row r="51" spans="1:10" ht="13.5" customHeight="1">
      <c r="A51" s="26" t="s">
        <v>64</v>
      </c>
      <c r="B51" s="51" t="s">
        <v>132</v>
      </c>
      <c r="C51" s="46">
        <v>87560</v>
      </c>
      <c r="D51" s="19">
        <v>3206916.96</v>
      </c>
      <c r="E51" s="25">
        <f t="shared" si="1"/>
        <v>36.625365006852441</v>
      </c>
      <c r="F51" s="19">
        <v>308648.84999999998</v>
      </c>
      <c r="G51" s="19"/>
      <c r="H51" s="25">
        <f t="shared" si="0"/>
        <v>3515565.81</v>
      </c>
      <c r="I51" s="47">
        <f t="shared" si="3"/>
        <v>40.150363293741435</v>
      </c>
      <c r="J51" s="62">
        <v>287240.49018824543</v>
      </c>
    </row>
    <row r="52" spans="1:10" ht="13.5" customHeight="1">
      <c r="A52" s="26" t="s">
        <v>64</v>
      </c>
      <c r="B52" s="26" t="s">
        <v>133</v>
      </c>
      <c r="C52" s="46">
        <v>75685</v>
      </c>
      <c r="D52" s="19">
        <v>2012256</v>
      </c>
      <c r="E52" s="25">
        <f t="shared" si="1"/>
        <v>26.587249785294311</v>
      </c>
      <c r="F52" s="19">
        <v>250307</v>
      </c>
      <c r="G52" s="19"/>
      <c r="H52" s="25">
        <f t="shared" si="0"/>
        <v>2262563</v>
      </c>
      <c r="I52" s="47">
        <f t="shared" si="3"/>
        <v>29.894470502741626</v>
      </c>
      <c r="J52" s="62">
        <v>255961.82116942087</v>
      </c>
    </row>
    <row r="53" spans="1:10" ht="13.5" customHeight="1">
      <c r="A53" s="26" t="s">
        <v>23</v>
      </c>
      <c r="B53" s="51" t="s">
        <v>134</v>
      </c>
      <c r="C53" s="46">
        <v>63491</v>
      </c>
      <c r="D53" s="63">
        <v>1669814.74</v>
      </c>
      <c r="E53" s="25">
        <f t="shared" si="1"/>
        <v>26.300022680379897</v>
      </c>
      <c r="F53" s="63">
        <v>221866.29</v>
      </c>
      <c r="G53" s="63"/>
      <c r="H53" s="25">
        <f t="shared" si="0"/>
        <v>1891681.03</v>
      </c>
      <c r="I53" s="47">
        <f t="shared" si="3"/>
        <v>29.794475279960938</v>
      </c>
      <c r="J53" s="62">
        <v>221145.10153250783</v>
      </c>
    </row>
    <row r="54" spans="1:10" ht="6.6" customHeight="1"/>
    <row r="55" spans="1:10" ht="11.45" customHeight="1">
      <c r="A55" s="27" t="s">
        <v>174</v>
      </c>
      <c r="B55" s="58"/>
      <c r="C55" s="61"/>
      <c r="D55" s="60"/>
      <c r="E55" s="60"/>
      <c r="F55" s="60"/>
      <c r="G55" s="60"/>
      <c r="H55" s="60"/>
      <c r="I55" s="60"/>
      <c r="J55" s="59"/>
    </row>
    <row r="56" spans="1:10" ht="11.45" customHeight="1">
      <c r="A56" s="29" t="s">
        <v>175</v>
      </c>
      <c r="B56" s="58"/>
      <c r="C56" s="57"/>
      <c r="D56" s="56"/>
      <c r="E56" s="56"/>
      <c r="F56" s="56"/>
      <c r="G56" s="56"/>
      <c r="H56" s="56"/>
      <c r="I56" s="56"/>
      <c r="J56" s="55"/>
    </row>
    <row r="57" spans="1:10" ht="11.45" customHeight="1">
      <c r="A57" s="29" t="s">
        <v>176</v>
      </c>
      <c r="B57" s="58"/>
      <c r="C57" s="57"/>
      <c r="D57" s="56"/>
      <c r="E57" s="56"/>
      <c r="F57" s="56"/>
      <c r="G57" s="56"/>
      <c r="H57" s="56"/>
      <c r="I57" s="56"/>
      <c r="J57" s="55"/>
    </row>
    <row r="58" spans="1:10" ht="25.5" customHeight="1">
      <c r="A58" s="412" t="s">
        <v>177</v>
      </c>
      <c r="B58" s="412"/>
      <c r="C58" s="412"/>
      <c r="D58" s="412"/>
      <c r="E58" s="412"/>
      <c r="F58" s="412"/>
      <c r="G58" s="412"/>
      <c r="H58" s="412"/>
      <c r="I58" s="412"/>
      <c r="J58" s="412"/>
    </row>
  </sheetData>
  <mergeCells count="1">
    <mergeCell ref="A58:J58"/>
  </mergeCells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5148-D9A3-443D-AAE3-69F8E56DBD5D}">
  <sheetPr codeName="Sheet30"/>
  <dimension ref="A1:X50"/>
  <sheetViews>
    <sheetView zoomScaleNormal="100" workbookViewId="0">
      <pane ySplit="3" topLeftCell="A4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16.7109375" customWidth="1"/>
    <col min="2" max="2" width="9" style="194" customWidth="1"/>
    <col min="3" max="3" width="7.140625" style="194" customWidth="1"/>
    <col min="4" max="4" width="9.140625" style="194" customWidth="1"/>
    <col min="5" max="5" width="7" style="194" customWidth="1"/>
    <col min="6" max="6" width="6.85546875" style="194" customWidth="1"/>
    <col min="7" max="7" width="7" style="194" customWidth="1"/>
    <col min="8" max="8" width="8.42578125" style="194" bestFit="1" customWidth="1"/>
    <col min="9" max="9" width="7.5703125" style="194" customWidth="1"/>
    <col min="10" max="10" width="8.7109375" style="194" customWidth="1"/>
    <col min="11" max="11" width="9.28515625" style="194" bestFit="1" customWidth="1"/>
    <col min="12" max="12" width="19.140625" bestFit="1" customWidth="1"/>
    <col min="13" max="13" width="12.7109375" style="26" customWidth="1"/>
    <col min="14" max="14" width="10.85546875" customWidth="1"/>
    <col min="15" max="15" width="13.5703125" style="26" customWidth="1"/>
    <col min="16" max="16" width="12" style="26" bestFit="1" customWidth="1"/>
    <col min="17" max="17" width="12.85546875" style="26" customWidth="1"/>
    <col min="18" max="18" width="9.5703125" style="26" bestFit="1" customWidth="1"/>
    <col min="19" max="19" width="10.85546875" style="26" customWidth="1"/>
    <col min="20" max="20" width="11" style="26" bestFit="1" customWidth="1"/>
    <col min="21" max="21" width="11" style="26" customWidth="1"/>
    <col min="22" max="22" width="9.5703125" style="26" customWidth="1"/>
    <col min="23" max="23" width="10.140625" style="26" bestFit="1" customWidth="1"/>
    <col min="24" max="24" width="7.5703125" style="51" bestFit="1" customWidth="1"/>
  </cols>
  <sheetData>
    <row r="1" spans="1:11" ht="16.5" customHeight="1">
      <c r="A1" s="1" t="s">
        <v>376</v>
      </c>
    </row>
    <row r="2" spans="1:11" ht="14.25" customHeight="1">
      <c r="A2" s="1"/>
    </row>
    <row r="3" spans="1:11" s="89" customFormat="1" ht="38.25" customHeight="1">
      <c r="A3" s="212"/>
      <c r="B3" s="42" t="s">
        <v>377</v>
      </c>
      <c r="C3" s="42" t="s">
        <v>378</v>
      </c>
      <c r="D3" s="42" t="s">
        <v>379</v>
      </c>
      <c r="E3" s="42" t="s">
        <v>380</v>
      </c>
      <c r="F3" s="42" t="s">
        <v>338</v>
      </c>
      <c r="G3" s="42" t="s">
        <v>339</v>
      </c>
      <c r="H3" s="42" t="s">
        <v>340</v>
      </c>
      <c r="I3" s="42" t="s">
        <v>381</v>
      </c>
      <c r="J3" s="42" t="s">
        <v>382</v>
      </c>
      <c r="K3" s="42" t="s">
        <v>383</v>
      </c>
    </row>
    <row r="4" spans="1:11" ht="14.25" customHeight="1">
      <c r="A4" s="191" t="s">
        <v>321</v>
      </c>
      <c r="B4" s="192">
        <v>13151</v>
      </c>
      <c r="C4" s="192">
        <v>19702</v>
      </c>
      <c r="D4" s="191">
        <v>207</v>
      </c>
      <c r="E4" s="192">
        <v>2479</v>
      </c>
      <c r="F4" s="192">
        <v>2541</v>
      </c>
      <c r="G4" s="192">
        <v>5528</v>
      </c>
      <c r="H4" s="191">
        <v>0</v>
      </c>
      <c r="I4" s="192">
        <v>5019</v>
      </c>
      <c r="J4" s="192">
        <v>9027</v>
      </c>
      <c r="K4" s="192">
        <v>57654</v>
      </c>
    </row>
    <row r="5" spans="1:11" ht="14.25" customHeight="1">
      <c r="A5" s="191" t="s">
        <v>185</v>
      </c>
      <c r="B5" s="192">
        <v>23967</v>
      </c>
      <c r="C5" s="192">
        <v>19551</v>
      </c>
      <c r="D5" s="191">
        <v>0</v>
      </c>
      <c r="E5" s="192">
        <v>2042</v>
      </c>
      <c r="F5" s="192">
        <v>3891</v>
      </c>
      <c r="G5" s="192">
        <v>3470</v>
      </c>
      <c r="H5" s="191">
        <v>0</v>
      </c>
      <c r="I5" s="192">
        <v>6237</v>
      </c>
      <c r="J5" s="191">
        <v>1001</v>
      </c>
      <c r="K5" s="192">
        <v>60159</v>
      </c>
    </row>
    <row r="6" spans="1:11" ht="14.25" customHeight="1">
      <c r="A6" s="191" t="s">
        <v>29</v>
      </c>
      <c r="B6" s="192">
        <v>1873</v>
      </c>
      <c r="C6" s="192">
        <v>5844</v>
      </c>
      <c r="D6" s="191">
        <v>468</v>
      </c>
      <c r="E6" s="191">
        <v>2081</v>
      </c>
      <c r="F6" s="192">
        <v>1589</v>
      </c>
      <c r="G6" s="191">
        <v>0</v>
      </c>
      <c r="H6" s="191">
        <v>0</v>
      </c>
      <c r="I6" s="191">
        <v>955</v>
      </c>
      <c r="J6" s="191">
        <v>882</v>
      </c>
      <c r="K6" s="192">
        <v>13692</v>
      </c>
    </row>
    <row r="7" spans="1:11" ht="14.25" customHeight="1">
      <c r="A7" s="191" t="s">
        <v>30</v>
      </c>
      <c r="B7" s="192">
        <v>18710</v>
      </c>
      <c r="C7" s="192">
        <v>20142</v>
      </c>
      <c r="D7" s="191">
        <v>213</v>
      </c>
      <c r="E7" s="192">
        <v>2845</v>
      </c>
      <c r="F7" s="192">
        <v>2560</v>
      </c>
      <c r="G7" s="192">
        <v>6909</v>
      </c>
      <c r="H7" s="191">
        <v>0</v>
      </c>
      <c r="I7" s="192">
        <v>4469</v>
      </c>
      <c r="J7" s="192">
        <v>1438</v>
      </c>
      <c r="K7" s="192">
        <v>57286</v>
      </c>
    </row>
    <row r="8" spans="1:11" ht="14.25" customHeight="1">
      <c r="A8" s="191" t="s">
        <v>32</v>
      </c>
      <c r="B8" s="192">
        <v>33826</v>
      </c>
      <c r="C8" s="192">
        <v>38890</v>
      </c>
      <c r="D8" s="192">
        <v>1305</v>
      </c>
      <c r="E8" s="192">
        <v>7149</v>
      </c>
      <c r="F8" s="192">
        <v>16192</v>
      </c>
      <c r="G8" s="192">
        <v>17799</v>
      </c>
      <c r="H8" s="191">
        <v>0</v>
      </c>
      <c r="I8" s="192">
        <v>13012</v>
      </c>
      <c r="J8" s="192">
        <v>8688</v>
      </c>
      <c r="K8" s="192">
        <v>136861</v>
      </c>
    </row>
    <row r="9" spans="1:11" ht="14.25" customHeight="1">
      <c r="A9" s="191" t="s">
        <v>33</v>
      </c>
      <c r="B9" s="192">
        <v>12544</v>
      </c>
      <c r="C9" s="192">
        <v>17287</v>
      </c>
      <c r="D9" s="191">
        <v>283</v>
      </c>
      <c r="E9" s="192">
        <v>1709</v>
      </c>
      <c r="F9" s="192">
        <v>1840</v>
      </c>
      <c r="G9" s="192">
        <v>5297</v>
      </c>
      <c r="H9" s="191">
        <v>0</v>
      </c>
      <c r="I9" s="192">
        <v>4556</v>
      </c>
      <c r="J9" s="192">
        <v>6938</v>
      </c>
      <c r="K9" s="192">
        <v>50454</v>
      </c>
    </row>
    <row r="10" spans="1:11" ht="14.25" customHeight="1">
      <c r="A10" s="191" t="s">
        <v>37</v>
      </c>
      <c r="B10" s="192">
        <v>6687</v>
      </c>
      <c r="C10" s="192">
        <v>14830</v>
      </c>
      <c r="D10" s="191">
        <v>31</v>
      </c>
      <c r="E10" s="192">
        <v>1498</v>
      </c>
      <c r="F10" s="192">
        <v>1429</v>
      </c>
      <c r="G10" s="192">
        <v>3768</v>
      </c>
      <c r="H10" s="191">
        <v>0</v>
      </c>
      <c r="I10" s="192">
        <v>3847</v>
      </c>
      <c r="J10" s="191">
        <v>1395</v>
      </c>
      <c r="K10" s="192">
        <v>33485</v>
      </c>
    </row>
    <row r="11" spans="1:11" ht="14.25" customHeight="1">
      <c r="A11" s="191" t="s">
        <v>215</v>
      </c>
      <c r="B11" s="192">
        <v>5635</v>
      </c>
      <c r="C11" s="192">
        <v>8620</v>
      </c>
      <c r="D11" s="191">
        <v>0</v>
      </c>
      <c r="E11" s="192">
        <v>1159</v>
      </c>
      <c r="F11" s="192">
        <v>1489</v>
      </c>
      <c r="G11" s="192">
        <v>3260</v>
      </c>
      <c r="H11" s="191">
        <v>0</v>
      </c>
      <c r="I11" s="192">
        <v>4416</v>
      </c>
      <c r="J11" s="192">
        <v>1152</v>
      </c>
      <c r="K11" s="192">
        <v>25731</v>
      </c>
    </row>
    <row r="12" spans="1:11" ht="14.25" customHeight="1">
      <c r="A12" s="191" t="s">
        <v>38</v>
      </c>
      <c r="B12" s="192">
        <v>44895</v>
      </c>
      <c r="C12" s="192">
        <v>71564</v>
      </c>
      <c r="D12" s="191">
        <v>1</v>
      </c>
      <c r="E12" s="192">
        <v>15291</v>
      </c>
      <c r="F12" s="192">
        <v>13505</v>
      </c>
      <c r="G12" s="192">
        <v>24064</v>
      </c>
      <c r="H12" s="192">
        <v>9412</v>
      </c>
      <c r="I12" s="192">
        <v>13420</v>
      </c>
      <c r="J12" s="192">
        <v>11091</v>
      </c>
      <c r="K12" s="192">
        <v>203243</v>
      </c>
    </row>
    <row r="13" spans="1:11" ht="14.25" customHeight="1">
      <c r="A13" s="191" t="s">
        <v>42</v>
      </c>
      <c r="B13" s="192">
        <v>24965</v>
      </c>
      <c r="C13" s="192">
        <v>18572</v>
      </c>
      <c r="D13" s="191">
        <v>1012</v>
      </c>
      <c r="E13" s="192">
        <v>2563</v>
      </c>
      <c r="F13" s="192">
        <v>4732</v>
      </c>
      <c r="G13" s="192">
        <v>7160</v>
      </c>
      <c r="H13" s="191">
        <v>845</v>
      </c>
      <c r="I13" s="192">
        <v>3420</v>
      </c>
      <c r="J13" s="192">
        <v>8656</v>
      </c>
      <c r="K13" s="192">
        <v>71925</v>
      </c>
    </row>
    <row r="14" spans="1:11" ht="14.25" customHeight="1">
      <c r="A14" s="191" t="s">
        <v>44</v>
      </c>
      <c r="B14" s="192">
        <v>3303</v>
      </c>
      <c r="C14" s="192">
        <v>6445</v>
      </c>
      <c r="D14" s="191">
        <v>0</v>
      </c>
      <c r="E14" s="191">
        <v>336</v>
      </c>
      <c r="F14" s="191">
        <v>1008</v>
      </c>
      <c r="G14" s="192">
        <v>2329</v>
      </c>
      <c r="H14" s="191">
        <v>0</v>
      </c>
      <c r="I14" s="192">
        <v>1563</v>
      </c>
      <c r="J14" s="192">
        <v>985</v>
      </c>
      <c r="K14" s="192">
        <v>15969</v>
      </c>
    </row>
    <row r="15" spans="1:11" ht="14.25" customHeight="1">
      <c r="A15" s="191" t="s">
        <v>47</v>
      </c>
      <c r="B15" s="192">
        <v>9924</v>
      </c>
      <c r="C15" s="192">
        <v>13232</v>
      </c>
      <c r="D15" s="191">
        <v>87</v>
      </c>
      <c r="E15" s="192">
        <v>894</v>
      </c>
      <c r="F15" s="192">
        <v>2531</v>
      </c>
      <c r="G15" s="192">
        <v>3093</v>
      </c>
      <c r="H15" s="191">
        <v>0</v>
      </c>
      <c r="I15" s="192">
        <v>3847</v>
      </c>
      <c r="J15" s="192">
        <v>2878</v>
      </c>
      <c r="K15" s="192">
        <v>36486</v>
      </c>
    </row>
    <row r="16" spans="1:11" ht="14.25" customHeight="1">
      <c r="A16" s="191" t="s">
        <v>49</v>
      </c>
      <c r="B16" s="192">
        <v>9018</v>
      </c>
      <c r="C16" s="192">
        <v>12291</v>
      </c>
      <c r="D16" s="192">
        <v>1436</v>
      </c>
      <c r="E16" s="192">
        <v>2798</v>
      </c>
      <c r="F16" s="192">
        <v>4244</v>
      </c>
      <c r="G16" s="192">
        <v>7123</v>
      </c>
      <c r="H16" s="191">
        <v>0</v>
      </c>
      <c r="I16" s="192">
        <v>4737</v>
      </c>
      <c r="J16" s="192">
        <v>3193</v>
      </c>
      <c r="K16" s="192">
        <v>44840</v>
      </c>
    </row>
    <row r="17" spans="1:11" ht="14.25" customHeight="1">
      <c r="A17" s="191" t="s">
        <v>52</v>
      </c>
      <c r="B17" s="192">
        <v>22492</v>
      </c>
      <c r="C17" s="192">
        <v>19142</v>
      </c>
      <c r="D17" s="192">
        <v>1323</v>
      </c>
      <c r="E17" s="192">
        <v>4854</v>
      </c>
      <c r="F17" s="192">
        <v>6759</v>
      </c>
      <c r="G17" s="192">
        <v>15193</v>
      </c>
      <c r="H17" s="191">
        <v>0</v>
      </c>
      <c r="I17" s="192">
        <v>9504</v>
      </c>
      <c r="J17" s="192">
        <v>11628</v>
      </c>
      <c r="K17" s="192">
        <v>90895</v>
      </c>
    </row>
    <row r="18" spans="1:11" ht="14.25" customHeight="1">
      <c r="A18" s="191" t="s">
        <v>54</v>
      </c>
      <c r="B18" s="192">
        <v>28102</v>
      </c>
      <c r="C18" s="192">
        <v>21902</v>
      </c>
      <c r="D18" s="192">
        <v>1706</v>
      </c>
      <c r="E18" s="192">
        <v>5320</v>
      </c>
      <c r="F18" s="192">
        <v>4781</v>
      </c>
      <c r="G18" s="192">
        <v>8825</v>
      </c>
      <c r="H18" s="191">
        <v>979</v>
      </c>
      <c r="I18" s="192">
        <v>7524</v>
      </c>
      <c r="J18" s="192">
        <v>8442</v>
      </c>
      <c r="K18" s="192">
        <v>87581</v>
      </c>
    </row>
    <row r="19" spans="1:11" ht="14.25" customHeight="1">
      <c r="A19" s="191" t="s">
        <v>56</v>
      </c>
      <c r="B19" s="192">
        <v>27027</v>
      </c>
      <c r="C19" s="192">
        <v>41305</v>
      </c>
      <c r="D19" s="192">
        <v>2753</v>
      </c>
      <c r="E19" s="192">
        <v>9028</v>
      </c>
      <c r="F19" s="192">
        <v>11100</v>
      </c>
      <c r="G19" s="192">
        <v>12701</v>
      </c>
      <c r="H19" s="191">
        <v>0</v>
      </c>
      <c r="I19" s="192">
        <v>10528</v>
      </c>
      <c r="J19" s="192">
        <v>2268</v>
      </c>
      <c r="K19" s="192">
        <v>116710</v>
      </c>
    </row>
    <row r="20" spans="1:11" ht="14.25" customHeight="1">
      <c r="A20" s="191" t="s">
        <v>57</v>
      </c>
      <c r="B20" s="192">
        <v>74690</v>
      </c>
      <c r="C20" s="192">
        <v>56013</v>
      </c>
      <c r="D20" s="191">
        <v>0</v>
      </c>
      <c r="E20" s="192">
        <v>14189</v>
      </c>
      <c r="F20" s="192">
        <v>17202</v>
      </c>
      <c r="G20" s="192">
        <v>44600</v>
      </c>
      <c r="H20" s="191">
        <v>2115</v>
      </c>
      <c r="I20" s="192">
        <v>26142</v>
      </c>
      <c r="J20" s="192">
        <v>32301</v>
      </c>
      <c r="K20" s="192">
        <v>267252</v>
      </c>
    </row>
    <row r="21" spans="1:11" ht="14.25" customHeight="1">
      <c r="A21" s="191" t="s">
        <v>59</v>
      </c>
      <c r="B21" s="192">
        <v>49540</v>
      </c>
      <c r="C21" s="192">
        <v>83798</v>
      </c>
      <c r="D21" s="191">
        <v>36</v>
      </c>
      <c r="E21" s="192">
        <v>6669</v>
      </c>
      <c r="F21" s="192">
        <v>10119</v>
      </c>
      <c r="G21" s="192">
        <v>18840</v>
      </c>
      <c r="H21" s="191">
        <v>0</v>
      </c>
      <c r="I21" s="192">
        <v>36190</v>
      </c>
      <c r="J21" s="192">
        <v>17630</v>
      </c>
      <c r="K21" s="192">
        <v>222822</v>
      </c>
    </row>
    <row r="22" spans="1:11" ht="14.25" customHeight="1">
      <c r="A22" s="191" t="s">
        <v>322</v>
      </c>
      <c r="B22" s="192">
        <v>34716</v>
      </c>
      <c r="C22" s="192">
        <v>64193</v>
      </c>
      <c r="D22" s="191">
        <v>19</v>
      </c>
      <c r="E22" s="192">
        <v>3996</v>
      </c>
      <c r="F22" s="192">
        <v>5418</v>
      </c>
      <c r="G22" s="192">
        <v>8633</v>
      </c>
      <c r="H22" s="191">
        <v>0</v>
      </c>
      <c r="I22" s="192">
        <v>16320</v>
      </c>
      <c r="J22" s="192">
        <v>4328</v>
      </c>
      <c r="K22" s="192">
        <v>137623</v>
      </c>
    </row>
    <row r="23" spans="1:11" ht="14.25" customHeight="1">
      <c r="A23" s="191" t="s">
        <v>222</v>
      </c>
      <c r="B23" s="192">
        <v>55659</v>
      </c>
      <c r="C23" s="192">
        <v>40882</v>
      </c>
      <c r="D23" s="191">
        <v>0</v>
      </c>
      <c r="E23" s="192">
        <v>4612</v>
      </c>
      <c r="F23" s="192">
        <v>10340</v>
      </c>
      <c r="G23" s="192">
        <v>9634</v>
      </c>
      <c r="H23" s="192">
        <v>1451</v>
      </c>
      <c r="I23" s="192">
        <v>10554</v>
      </c>
      <c r="J23" s="191">
        <v>3450</v>
      </c>
      <c r="K23" s="192">
        <v>136582</v>
      </c>
    </row>
    <row r="24" spans="1:11" ht="14.25" customHeight="1">
      <c r="A24" s="191" t="s">
        <v>60</v>
      </c>
      <c r="B24" s="192">
        <v>15047</v>
      </c>
      <c r="C24" s="192">
        <v>19206</v>
      </c>
      <c r="D24" s="191">
        <v>0</v>
      </c>
      <c r="E24" s="192">
        <v>1314</v>
      </c>
      <c r="F24" s="192">
        <v>4332</v>
      </c>
      <c r="G24" s="192">
        <v>3951</v>
      </c>
      <c r="H24" s="191">
        <v>0</v>
      </c>
      <c r="I24" s="192">
        <v>2449</v>
      </c>
      <c r="J24" s="192">
        <v>4715</v>
      </c>
      <c r="K24" s="192">
        <v>51014</v>
      </c>
    </row>
    <row r="25" spans="1:11" ht="14.25" customHeight="1">
      <c r="A25" s="191" t="s">
        <v>323</v>
      </c>
      <c r="B25" s="192">
        <v>31413</v>
      </c>
      <c r="C25" s="192">
        <v>35450</v>
      </c>
      <c r="D25" s="192">
        <v>1151</v>
      </c>
      <c r="E25" s="192">
        <v>4331</v>
      </c>
      <c r="F25" s="192">
        <v>6487</v>
      </c>
      <c r="G25" s="192">
        <v>12080</v>
      </c>
      <c r="H25" s="191">
        <v>678</v>
      </c>
      <c r="I25" s="192">
        <v>9050</v>
      </c>
      <c r="J25" s="192">
        <v>3358</v>
      </c>
      <c r="K25" s="192">
        <v>103998</v>
      </c>
    </row>
    <row r="26" spans="1:11" ht="14.25" customHeight="1">
      <c r="A26" s="191" t="s">
        <v>63</v>
      </c>
      <c r="B26" s="192">
        <v>4188</v>
      </c>
      <c r="C26" s="192">
        <v>8263</v>
      </c>
      <c r="D26" s="191">
        <v>0</v>
      </c>
      <c r="E26" s="191">
        <v>930</v>
      </c>
      <c r="F26" s="192">
        <v>1378</v>
      </c>
      <c r="G26" s="192">
        <v>2033</v>
      </c>
      <c r="H26" s="191">
        <v>0</v>
      </c>
      <c r="I26" s="192">
        <v>2267</v>
      </c>
      <c r="J26" s="191">
        <v>1060</v>
      </c>
      <c r="K26" s="192">
        <v>20119</v>
      </c>
    </row>
    <row r="27" spans="1:11" ht="14.25" customHeight="1">
      <c r="A27" s="191" t="s">
        <v>65</v>
      </c>
      <c r="B27" s="192">
        <v>20832</v>
      </c>
      <c r="C27" s="192">
        <v>22287</v>
      </c>
      <c r="D27" s="191">
        <v>0</v>
      </c>
      <c r="E27" s="192">
        <v>2731</v>
      </c>
      <c r="F27" s="192">
        <v>2127</v>
      </c>
      <c r="G27" s="192">
        <v>5890</v>
      </c>
      <c r="H27" s="191">
        <v>0</v>
      </c>
      <c r="I27" s="192">
        <v>4018</v>
      </c>
      <c r="J27" s="192">
        <v>4187</v>
      </c>
      <c r="K27" s="192">
        <v>62072</v>
      </c>
    </row>
    <row r="28" spans="1:11" ht="14.25" customHeight="1">
      <c r="A28" s="191" t="s">
        <v>70</v>
      </c>
      <c r="B28" s="192">
        <v>56010</v>
      </c>
      <c r="C28" s="192">
        <v>54612</v>
      </c>
      <c r="D28" s="191">
        <v>352</v>
      </c>
      <c r="E28" s="192">
        <v>6629</v>
      </c>
      <c r="F28" s="192">
        <v>21205</v>
      </c>
      <c r="G28" s="192">
        <v>22946</v>
      </c>
      <c r="H28" s="191">
        <v>0</v>
      </c>
      <c r="I28" s="192">
        <v>28762</v>
      </c>
      <c r="J28" s="192">
        <v>17437</v>
      </c>
      <c r="K28" s="192">
        <v>207953</v>
      </c>
    </row>
    <row r="29" spans="1:11" ht="14.25" customHeight="1">
      <c r="A29" s="191" t="s">
        <v>74</v>
      </c>
      <c r="B29" s="192">
        <v>6518</v>
      </c>
      <c r="C29" s="192">
        <v>7057</v>
      </c>
      <c r="D29" s="191">
        <v>0</v>
      </c>
      <c r="E29" s="191">
        <v>903</v>
      </c>
      <c r="F29" s="192">
        <v>1008</v>
      </c>
      <c r="G29" s="192">
        <v>2820</v>
      </c>
      <c r="H29" s="191">
        <v>0</v>
      </c>
      <c r="I29" s="192">
        <v>1502</v>
      </c>
      <c r="J29" s="192">
        <v>733</v>
      </c>
      <c r="K29" s="192">
        <v>20541</v>
      </c>
    </row>
    <row r="30" spans="1:11" ht="14.25" customHeight="1">
      <c r="A30" s="191" t="s">
        <v>75</v>
      </c>
      <c r="B30" s="192">
        <v>13696</v>
      </c>
      <c r="C30" s="192">
        <v>18881</v>
      </c>
      <c r="D30" s="191">
        <v>0</v>
      </c>
      <c r="E30" s="192">
        <v>2148</v>
      </c>
      <c r="F30" s="192">
        <v>1766</v>
      </c>
      <c r="G30" s="192">
        <v>5862</v>
      </c>
      <c r="H30" s="191">
        <v>0</v>
      </c>
      <c r="I30" s="192">
        <v>0</v>
      </c>
      <c r="J30" s="192">
        <v>5009</v>
      </c>
      <c r="K30" s="192">
        <v>51348</v>
      </c>
    </row>
    <row r="31" spans="1:11" ht="14.25" customHeight="1">
      <c r="A31" s="191" t="s">
        <v>76</v>
      </c>
      <c r="B31" s="192">
        <v>10224</v>
      </c>
      <c r="C31" s="192">
        <v>9466</v>
      </c>
      <c r="D31" s="192">
        <v>3260</v>
      </c>
      <c r="E31" s="192">
        <v>4053</v>
      </c>
      <c r="F31" s="192">
        <v>7667</v>
      </c>
      <c r="G31" s="192">
        <v>20908</v>
      </c>
      <c r="H31" s="191">
        <v>0</v>
      </c>
      <c r="I31" s="192">
        <v>10633</v>
      </c>
      <c r="J31" s="192">
        <v>29712</v>
      </c>
      <c r="K31" s="192">
        <v>95923</v>
      </c>
    </row>
    <row r="32" spans="1:11" ht="14.25" customHeight="1">
      <c r="A32" s="191" t="s">
        <v>79</v>
      </c>
      <c r="B32" s="192">
        <v>23531</v>
      </c>
      <c r="C32" s="192">
        <v>41370</v>
      </c>
      <c r="D32" s="192">
        <v>1377</v>
      </c>
      <c r="E32" s="192">
        <v>5552</v>
      </c>
      <c r="F32" s="192">
        <v>9441</v>
      </c>
      <c r="G32" s="192">
        <v>28275</v>
      </c>
      <c r="H32" s="191">
        <v>0</v>
      </c>
      <c r="I32" s="192">
        <v>15568</v>
      </c>
      <c r="J32" s="192">
        <v>10665</v>
      </c>
      <c r="K32" s="192">
        <v>135779</v>
      </c>
    </row>
    <row r="33" spans="1:11" ht="14.25" customHeight="1">
      <c r="A33" s="191" t="s">
        <v>187</v>
      </c>
      <c r="B33" s="192">
        <v>10225</v>
      </c>
      <c r="C33" s="192">
        <v>11726</v>
      </c>
      <c r="D33" s="191">
        <v>465</v>
      </c>
      <c r="E33" s="191">
        <v>868</v>
      </c>
      <c r="F33" s="192">
        <v>1520</v>
      </c>
      <c r="G33" s="192">
        <v>1613</v>
      </c>
      <c r="H33" s="191">
        <v>125</v>
      </c>
      <c r="I33" s="192">
        <v>1372</v>
      </c>
      <c r="J33" s="192">
        <v>1229</v>
      </c>
      <c r="K33" s="192">
        <v>29143</v>
      </c>
    </row>
    <row r="34" spans="1:11" ht="14.25" customHeight="1">
      <c r="A34" s="191" t="s">
        <v>82</v>
      </c>
      <c r="B34" s="192">
        <v>12649</v>
      </c>
      <c r="C34" s="192">
        <v>13051</v>
      </c>
      <c r="D34" s="191">
        <v>0</v>
      </c>
      <c r="E34" s="192">
        <v>1407</v>
      </c>
      <c r="F34" s="192">
        <v>1525</v>
      </c>
      <c r="G34" s="192">
        <v>4293</v>
      </c>
      <c r="H34" s="191">
        <v>0</v>
      </c>
      <c r="I34" s="192">
        <v>2391</v>
      </c>
      <c r="J34" s="192">
        <v>1699</v>
      </c>
      <c r="K34" s="192">
        <v>37015</v>
      </c>
    </row>
    <row r="35" spans="1:11" ht="14.25" customHeight="1">
      <c r="A35" s="191" t="s">
        <v>226</v>
      </c>
      <c r="B35" s="192">
        <v>2362</v>
      </c>
      <c r="C35" s="192">
        <v>2648</v>
      </c>
      <c r="D35" s="191">
        <v>0</v>
      </c>
      <c r="E35" s="191">
        <v>414</v>
      </c>
      <c r="F35" s="191">
        <v>0</v>
      </c>
      <c r="G35" s="192">
        <v>1510</v>
      </c>
      <c r="H35" s="191">
        <v>0</v>
      </c>
      <c r="I35" s="191">
        <v>1101</v>
      </c>
      <c r="J35" s="191">
        <v>483</v>
      </c>
      <c r="K35" s="192">
        <v>8518</v>
      </c>
    </row>
    <row r="36" spans="1:11" ht="14.25" customHeight="1">
      <c r="A36" s="191" t="s">
        <v>85</v>
      </c>
      <c r="B36" s="192">
        <v>3278</v>
      </c>
      <c r="C36" s="192">
        <v>4371</v>
      </c>
      <c r="D36" s="191">
        <v>87</v>
      </c>
      <c r="E36" s="191">
        <v>582</v>
      </c>
      <c r="F36" s="191">
        <v>273</v>
      </c>
      <c r="G36" s="192">
        <v>1671</v>
      </c>
      <c r="H36" s="191">
        <v>0</v>
      </c>
      <c r="I36" s="192">
        <v>1822</v>
      </c>
      <c r="J36" s="191">
        <v>1115</v>
      </c>
      <c r="K36" s="192">
        <v>13199</v>
      </c>
    </row>
    <row r="37" spans="1:11" ht="14.25" customHeight="1">
      <c r="A37" s="191" t="s">
        <v>88</v>
      </c>
      <c r="B37" s="192">
        <v>20400</v>
      </c>
      <c r="C37" s="192">
        <v>18562</v>
      </c>
      <c r="D37" s="191">
        <v>25</v>
      </c>
      <c r="E37" s="192">
        <v>2526</v>
      </c>
      <c r="F37" s="192">
        <v>3994</v>
      </c>
      <c r="G37" s="192">
        <v>7351</v>
      </c>
      <c r="H37" s="191">
        <v>0</v>
      </c>
      <c r="I37" s="192">
        <v>6249</v>
      </c>
      <c r="J37" s="192">
        <v>6948</v>
      </c>
      <c r="K37" s="192">
        <v>66055</v>
      </c>
    </row>
    <row r="38" spans="1:11" ht="14.25" customHeight="1">
      <c r="A38" s="191" t="s">
        <v>227</v>
      </c>
      <c r="B38" s="192">
        <v>32506</v>
      </c>
      <c r="C38" s="192">
        <v>30223</v>
      </c>
      <c r="D38" s="191">
        <v>162</v>
      </c>
      <c r="E38" s="192">
        <v>6199</v>
      </c>
      <c r="F38" s="192">
        <v>12683</v>
      </c>
      <c r="G38" s="192">
        <v>23106</v>
      </c>
      <c r="H38" s="191">
        <v>0</v>
      </c>
      <c r="I38" s="192">
        <v>23846</v>
      </c>
      <c r="J38" s="192">
        <v>12510</v>
      </c>
      <c r="K38" s="192">
        <v>141235</v>
      </c>
    </row>
    <row r="39" spans="1:11" ht="14.25" customHeight="1">
      <c r="A39" s="191" t="s">
        <v>91</v>
      </c>
      <c r="B39" s="192">
        <v>7393</v>
      </c>
      <c r="C39" s="192">
        <v>13896</v>
      </c>
      <c r="D39" s="191">
        <v>0</v>
      </c>
      <c r="E39" s="191">
        <v>544</v>
      </c>
      <c r="F39" s="192">
        <v>1512</v>
      </c>
      <c r="G39" s="192">
        <v>1731</v>
      </c>
      <c r="H39" s="191">
        <v>0</v>
      </c>
      <c r="I39" s="192">
        <v>2131</v>
      </c>
      <c r="J39" s="192">
        <v>1019</v>
      </c>
      <c r="K39" s="192">
        <v>28226</v>
      </c>
    </row>
    <row r="40" spans="1:11" ht="14.25" customHeight="1">
      <c r="A40" s="191" t="s">
        <v>92</v>
      </c>
      <c r="B40" s="192">
        <v>42387</v>
      </c>
      <c r="C40" s="192">
        <v>32549</v>
      </c>
      <c r="D40" s="191">
        <v>0</v>
      </c>
      <c r="E40" s="192">
        <v>4650</v>
      </c>
      <c r="F40" s="192">
        <v>10403</v>
      </c>
      <c r="G40" s="192">
        <v>19363</v>
      </c>
      <c r="H40" s="191">
        <v>0</v>
      </c>
      <c r="I40" s="192">
        <v>11473</v>
      </c>
      <c r="J40" s="192">
        <v>26736</v>
      </c>
      <c r="K40" s="192">
        <v>147561</v>
      </c>
    </row>
    <row r="41" spans="1:11" ht="14.25" customHeight="1">
      <c r="A41" s="191" t="s">
        <v>189</v>
      </c>
      <c r="B41" s="192">
        <v>50058</v>
      </c>
      <c r="C41" s="192">
        <v>42013</v>
      </c>
      <c r="D41" s="192">
        <v>4222</v>
      </c>
      <c r="E41" s="192">
        <v>6234</v>
      </c>
      <c r="F41" s="192">
        <v>14567</v>
      </c>
      <c r="G41" s="192">
        <v>23344</v>
      </c>
      <c r="H41" s="191">
        <v>0</v>
      </c>
      <c r="I41" s="192">
        <v>21521</v>
      </c>
      <c r="J41" s="192">
        <v>29527</v>
      </c>
      <c r="K41" s="192">
        <v>191486</v>
      </c>
    </row>
    <row r="42" spans="1:11" ht="14.25" customHeight="1">
      <c r="A42" s="191" t="s">
        <v>96</v>
      </c>
      <c r="B42" s="192">
        <v>14517</v>
      </c>
      <c r="C42" s="192">
        <v>17924</v>
      </c>
      <c r="D42" s="191">
        <v>157</v>
      </c>
      <c r="E42" s="192">
        <v>2306</v>
      </c>
      <c r="F42" s="192">
        <v>1696</v>
      </c>
      <c r="G42" s="192">
        <v>3282</v>
      </c>
      <c r="H42" s="192">
        <v>2740</v>
      </c>
      <c r="I42" s="192">
        <v>3994</v>
      </c>
      <c r="J42" s="192">
        <v>1857</v>
      </c>
      <c r="K42" s="192">
        <v>48473</v>
      </c>
    </row>
    <row r="43" spans="1:11" ht="14.25" customHeight="1">
      <c r="A43" s="191" t="s">
        <v>98</v>
      </c>
      <c r="B43" s="192">
        <v>9677</v>
      </c>
      <c r="C43" s="192">
        <v>16043</v>
      </c>
      <c r="D43" s="191">
        <v>61</v>
      </c>
      <c r="E43" s="192">
        <v>1302</v>
      </c>
      <c r="F43" s="192">
        <v>981</v>
      </c>
      <c r="G43" s="192">
        <v>3012</v>
      </c>
      <c r="H43" s="191">
        <v>0</v>
      </c>
      <c r="I43" s="192">
        <v>2280</v>
      </c>
      <c r="J43" s="192">
        <v>4323</v>
      </c>
      <c r="K43" s="192">
        <v>37679</v>
      </c>
    </row>
    <row r="44" spans="1:11" ht="14.25" customHeight="1">
      <c r="A44" s="191" t="s">
        <v>99</v>
      </c>
      <c r="B44" s="192">
        <v>11450</v>
      </c>
      <c r="C44" s="192">
        <v>17387</v>
      </c>
      <c r="D44" s="191">
        <v>266</v>
      </c>
      <c r="E44" s="192">
        <v>2052</v>
      </c>
      <c r="F44" s="192">
        <v>2026</v>
      </c>
      <c r="G44" s="192">
        <v>3957</v>
      </c>
      <c r="H44" s="191">
        <v>0</v>
      </c>
      <c r="I44" s="192">
        <v>3712</v>
      </c>
      <c r="J44" s="192">
        <v>4769</v>
      </c>
      <c r="K44" s="192">
        <v>45619</v>
      </c>
    </row>
    <row r="45" spans="1:11" ht="14.25" customHeight="1">
      <c r="A45" s="191" t="s">
        <v>228</v>
      </c>
      <c r="B45" s="192">
        <v>39999</v>
      </c>
      <c r="C45" s="192">
        <v>37734</v>
      </c>
      <c r="D45" s="192">
        <v>1148</v>
      </c>
      <c r="E45" s="192">
        <v>5629</v>
      </c>
      <c r="F45" s="192">
        <v>4875</v>
      </c>
      <c r="G45" s="192">
        <v>23863</v>
      </c>
      <c r="H45" s="192">
        <v>2709</v>
      </c>
      <c r="I45" s="192">
        <v>13923</v>
      </c>
      <c r="J45" s="192">
        <v>9543</v>
      </c>
      <c r="K45" s="192">
        <v>139423</v>
      </c>
    </row>
    <row r="46" spans="1:11" ht="14.25" customHeight="1">
      <c r="A46" s="191" t="s">
        <v>102</v>
      </c>
      <c r="B46" s="192">
        <v>8869</v>
      </c>
      <c r="C46" s="192">
        <v>8922</v>
      </c>
      <c r="D46" s="191">
        <v>0</v>
      </c>
      <c r="E46" s="191">
        <v>257</v>
      </c>
      <c r="F46" s="192">
        <v>2048</v>
      </c>
      <c r="G46" s="192">
        <v>2315</v>
      </c>
      <c r="H46" s="191">
        <v>125</v>
      </c>
      <c r="I46" s="192">
        <v>3288</v>
      </c>
      <c r="J46" s="191">
        <v>431</v>
      </c>
      <c r="K46" s="192">
        <v>26255</v>
      </c>
    </row>
    <row r="47" spans="1:11" ht="14.25" customHeight="1">
      <c r="A47" s="191" t="s">
        <v>104</v>
      </c>
      <c r="B47" s="192">
        <v>42194</v>
      </c>
      <c r="C47" s="192">
        <v>53591</v>
      </c>
      <c r="D47" s="192">
        <v>1747</v>
      </c>
      <c r="E47" s="192">
        <v>4164</v>
      </c>
      <c r="F47" s="192">
        <v>6529</v>
      </c>
      <c r="G47" s="192">
        <v>13855</v>
      </c>
      <c r="H47" s="191">
        <v>0</v>
      </c>
      <c r="I47" s="192">
        <v>15945</v>
      </c>
      <c r="J47" s="192">
        <v>19345</v>
      </c>
      <c r="K47" s="192">
        <v>157370</v>
      </c>
    </row>
    <row r="48" spans="1:11" ht="14.25" customHeight="1">
      <c r="A48" s="191" t="s">
        <v>105</v>
      </c>
      <c r="B48" s="192">
        <v>55598</v>
      </c>
      <c r="C48" s="192">
        <v>34989</v>
      </c>
      <c r="D48" s="191">
        <v>634</v>
      </c>
      <c r="E48" s="192">
        <v>3870</v>
      </c>
      <c r="F48" s="192">
        <v>8875</v>
      </c>
      <c r="G48" s="192">
        <v>13790</v>
      </c>
      <c r="H48" s="191">
        <v>0</v>
      </c>
      <c r="I48" s="192">
        <v>10700</v>
      </c>
      <c r="J48" s="192">
        <v>2365</v>
      </c>
      <c r="K48" s="192">
        <v>130821</v>
      </c>
    </row>
    <row r="49" spans="1:11" ht="14.25" customHeight="1">
      <c r="A49" s="191" t="s">
        <v>106</v>
      </c>
      <c r="B49" s="192">
        <v>7377</v>
      </c>
      <c r="C49" s="192">
        <v>6841</v>
      </c>
      <c r="D49" s="191">
        <v>880</v>
      </c>
      <c r="E49" s="192">
        <v>1726</v>
      </c>
      <c r="F49" s="191">
        <v>992</v>
      </c>
      <c r="G49" s="192">
        <v>3255</v>
      </c>
      <c r="H49" s="191">
        <v>0</v>
      </c>
      <c r="I49" s="192">
        <v>2344</v>
      </c>
      <c r="J49" s="192">
        <v>1063</v>
      </c>
      <c r="K49" s="192">
        <v>24478</v>
      </c>
    </row>
    <row r="50" spans="1:11" ht="14.25" customHeight="1">
      <c r="A50" s="191" t="s">
        <v>108</v>
      </c>
      <c r="B50" s="192">
        <v>12050</v>
      </c>
      <c r="C50" s="192">
        <v>10496</v>
      </c>
      <c r="D50" s="191">
        <v>161</v>
      </c>
      <c r="E50" s="192">
        <v>2544</v>
      </c>
      <c r="F50" s="192">
        <v>1266</v>
      </c>
      <c r="G50" s="192">
        <v>3213</v>
      </c>
      <c r="H50" s="191">
        <v>0</v>
      </c>
      <c r="I50" s="192">
        <v>3963</v>
      </c>
      <c r="J50" s="191">
        <v>309</v>
      </c>
      <c r="K50" s="192">
        <v>34002</v>
      </c>
    </row>
  </sheetData>
  <conditionalFormatting sqref="B4:K50">
    <cfRule type="cellIs" dxfId="153" priority="1" operator="lessThan">
      <formula>0</formula>
    </cfRule>
    <cfRule type="cellIs" dxfId="152" priority="2" operator="lessThan">
      <formula>0</formula>
    </cfRule>
    <cfRule type="cellIs" dxfId="151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1F2B-EEEE-411B-A3C1-057FE6A12341}">
  <sheetPr codeName="Sheet31"/>
  <dimension ref="A1:L54"/>
  <sheetViews>
    <sheetView zoomScaleNormal="100" workbookViewId="0">
      <pane ySplit="3" topLeftCell="A32" activePane="bottomLeft" state="frozen"/>
      <selection pane="bottomLeft" activeCell="A52" sqref="A52:A54"/>
      <selection activeCell="D58" sqref="D58"/>
    </sheetView>
  </sheetViews>
  <sheetFormatPr defaultColWidth="9.140625" defaultRowHeight="14.25" customHeight="1"/>
  <cols>
    <col min="1" max="1" width="19.85546875" customWidth="1"/>
    <col min="2" max="3" width="8.85546875" style="194" customWidth="1"/>
    <col min="4" max="4" width="6.5703125" style="194" customWidth="1"/>
    <col min="5" max="6" width="7.42578125" style="194" customWidth="1"/>
    <col min="7" max="7" width="8.7109375" style="194" customWidth="1"/>
    <col min="8" max="8" width="6.85546875" style="194" bestFit="1" customWidth="1"/>
    <col min="9" max="9" width="7.5703125" style="194" customWidth="1"/>
    <col min="10" max="10" width="8" style="194" bestFit="1" customWidth="1"/>
    <col min="11" max="11" width="9.28515625" style="194" customWidth="1"/>
    <col min="12" max="13" width="10.140625" bestFit="1" customWidth="1"/>
  </cols>
  <sheetData>
    <row r="1" spans="1:11" ht="16.5" customHeight="1">
      <c r="A1" s="1" t="s">
        <v>376</v>
      </c>
    </row>
    <row r="2" spans="1:11" ht="6.95" customHeight="1">
      <c r="A2" s="1"/>
    </row>
    <row r="3" spans="1:11" s="214" customFormat="1" ht="49.5" customHeight="1">
      <c r="A3" s="213"/>
      <c r="B3" s="42" t="s">
        <v>334</v>
      </c>
      <c r="C3" s="42" t="s">
        <v>386</v>
      </c>
      <c r="D3" s="42" t="s">
        <v>379</v>
      </c>
      <c r="E3" s="42" t="s">
        <v>380</v>
      </c>
      <c r="F3" s="42" t="s">
        <v>387</v>
      </c>
      <c r="G3" s="42" t="s">
        <v>388</v>
      </c>
      <c r="H3" s="42" t="s">
        <v>389</v>
      </c>
      <c r="I3" s="42" t="s">
        <v>381</v>
      </c>
      <c r="J3" s="42" t="s">
        <v>390</v>
      </c>
      <c r="K3" s="42" t="s">
        <v>383</v>
      </c>
    </row>
    <row r="4" spans="1:11" ht="14.25" customHeight="1">
      <c r="A4" s="191" t="s">
        <v>109</v>
      </c>
      <c r="B4" s="192">
        <v>49656</v>
      </c>
      <c r="C4" s="192">
        <v>47643</v>
      </c>
      <c r="D4" s="192">
        <v>5663</v>
      </c>
      <c r="E4" s="192">
        <v>12685</v>
      </c>
      <c r="F4" s="192">
        <v>26284</v>
      </c>
      <c r="G4" s="192">
        <v>46210</v>
      </c>
      <c r="H4" s="192">
        <v>2152</v>
      </c>
      <c r="I4" s="192">
        <v>23740</v>
      </c>
      <c r="J4" s="192">
        <v>7711</v>
      </c>
      <c r="K4" s="192">
        <v>221744</v>
      </c>
    </row>
    <row r="5" spans="1:11" ht="14.25" customHeight="1">
      <c r="A5" s="191" t="s">
        <v>229</v>
      </c>
      <c r="B5" s="192">
        <v>37710</v>
      </c>
      <c r="C5" s="192">
        <v>41895</v>
      </c>
      <c r="D5" s="191">
        <v>1086</v>
      </c>
      <c r="E5" s="192">
        <v>5826</v>
      </c>
      <c r="F5" s="192">
        <v>10137</v>
      </c>
      <c r="G5" s="192">
        <v>18090</v>
      </c>
      <c r="H5" s="191">
        <v>0</v>
      </c>
      <c r="I5" s="192">
        <v>13601</v>
      </c>
      <c r="J5" s="192">
        <v>2339</v>
      </c>
      <c r="K5" s="192">
        <v>130684</v>
      </c>
    </row>
    <row r="6" spans="1:11" ht="14.25" customHeight="1">
      <c r="A6" s="191" t="s">
        <v>112</v>
      </c>
      <c r="B6" s="192">
        <v>26275</v>
      </c>
      <c r="C6" s="192">
        <v>31453</v>
      </c>
      <c r="D6" s="191">
        <v>184</v>
      </c>
      <c r="E6" s="192">
        <v>2450</v>
      </c>
      <c r="F6" s="192">
        <v>5468</v>
      </c>
      <c r="G6" s="192">
        <v>10175</v>
      </c>
      <c r="H6" s="191">
        <v>0</v>
      </c>
      <c r="I6" s="192">
        <v>7490</v>
      </c>
      <c r="J6" s="192">
        <v>9495</v>
      </c>
      <c r="K6" s="192">
        <v>92990</v>
      </c>
    </row>
    <row r="7" spans="1:11" ht="14.25" customHeight="1">
      <c r="A7" s="191" t="s">
        <v>324</v>
      </c>
      <c r="B7" s="192">
        <v>30962</v>
      </c>
      <c r="C7" s="192">
        <v>45892</v>
      </c>
      <c r="D7" s="191">
        <v>219</v>
      </c>
      <c r="E7" s="192">
        <v>3774</v>
      </c>
      <c r="F7" s="192">
        <v>3080</v>
      </c>
      <c r="G7" s="192">
        <v>7448</v>
      </c>
      <c r="H7" s="191">
        <v>0</v>
      </c>
      <c r="I7" s="192">
        <v>9911</v>
      </c>
      <c r="J7" s="192">
        <v>5564</v>
      </c>
      <c r="K7" s="192">
        <v>106850</v>
      </c>
    </row>
    <row r="8" spans="1:11" ht="14.25" customHeight="1">
      <c r="A8" s="191" t="s">
        <v>114</v>
      </c>
      <c r="B8" s="192">
        <v>14939</v>
      </c>
      <c r="C8" s="192">
        <v>13123</v>
      </c>
      <c r="D8" s="191">
        <v>0</v>
      </c>
      <c r="E8" s="192">
        <v>2205</v>
      </c>
      <c r="F8" s="192">
        <v>2933</v>
      </c>
      <c r="G8" s="192">
        <v>2714</v>
      </c>
      <c r="H8" s="191">
        <v>0</v>
      </c>
      <c r="I8" s="192">
        <v>3985</v>
      </c>
      <c r="J8" s="192">
        <v>6765</v>
      </c>
      <c r="K8" s="192">
        <v>46664</v>
      </c>
    </row>
    <row r="9" spans="1:11" ht="14.25" customHeight="1">
      <c r="A9" s="191" t="s">
        <v>116</v>
      </c>
      <c r="B9" s="192">
        <v>22051</v>
      </c>
      <c r="C9" s="192">
        <v>17312</v>
      </c>
      <c r="D9" s="191">
        <v>0</v>
      </c>
      <c r="E9" s="192">
        <v>2019</v>
      </c>
      <c r="F9" s="192">
        <v>3089</v>
      </c>
      <c r="G9" s="192">
        <v>6540</v>
      </c>
      <c r="H9" s="191">
        <v>0</v>
      </c>
      <c r="I9" s="192">
        <v>4881</v>
      </c>
      <c r="J9" s="192">
        <v>2365</v>
      </c>
      <c r="K9" s="192">
        <v>58257</v>
      </c>
    </row>
    <row r="10" spans="1:11" ht="14.25" customHeight="1">
      <c r="A10" s="191" t="s">
        <v>190</v>
      </c>
      <c r="B10" s="192">
        <v>4049</v>
      </c>
      <c r="C10" s="192">
        <v>7718</v>
      </c>
      <c r="D10" s="191">
        <v>2</v>
      </c>
      <c r="E10" s="191">
        <v>838</v>
      </c>
      <c r="F10" s="191">
        <v>804</v>
      </c>
      <c r="G10" s="192">
        <v>2940</v>
      </c>
      <c r="H10" s="191">
        <v>0</v>
      </c>
      <c r="I10" s="192">
        <v>1706</v>
      </c>
      <c r="J10" s="192">
        <v>2257</v>
      </c>
      <c r="K10" s="192">
        <v>20314</v>
      </c>
    </row>
    <row r="11" spans="1:11" ht="14.25" customHeight="1">
      <c r="A11" s="191" t="s">
        <v>119</v>
      </c>
      <c r="B11" s="192">
        <v>6949</v>
      </c>
      <c r="C11" s="192">
        <v>7532</v>
      </c>
      <c r="D11" s="191">
        <v>170</v>
      </c>
      <c r="E11" s="192">
        <v>1233</v>
      </c>
      <c r="F11" s="192">
        <v>1364</v>
      </c>
      <c r="G11" s="192">
        <v>2488</v>
      </c>
      <c r="H11" s="191">
        <v>0</v>
      </c>
      <c r="I11" s="192">
        <v>2144</v>
      </c>
      <c r="J11" s="191">
        <v>1785</v>
      </c>
      <c r="K11" s="192">
        <v>23665</v>
      </c>
    </row>
    <row r="12" spans="1:11" ht="14.25" customHeight="1">
      <c r="A12" s="191" t="s">
        <v>332</v>
      </c>
      <c r="B12" s="192">
        <v>6924</v>
      </c>
      <c r="C12" s="192">
        <v>13355</v>
      </c>
      <c r="D12" s="191">
        <v>2</v>
      </c>
      <c r="E12" s="192">
        <v>1969</v>
      </c>
      <c r="F12" s="192">
        <v>2260</v>
      </c>
      <c r="G12" s="192">
        <v>3120</v>
      </c>
      <c r="H12" s="191">
        <v>0</v>
      </c>
      <c r="I12" s="192">
        <v>3186</v>
      </c>
      <c r="J12" s="192">
        <v>1326</v>
      </c>
      <c r="K12" s="192">
        <v>32142</v>
      </c>
    </row>
    <row r="13" spans="1:11" ht="14.25" customHeight="1">
      <c r="A13" s="191" t="s">
        <v>124</v>
      </c>
      <c r="B13" s="192">
        <v>153770</v>
      </c>
      <c r="C13" s="192">
        <v>94036</v>
      </c>
      <c r="D13" s="191">
        <v>399</v>
      </c>
      <c r="E13" s="192">
        <v>8459</v>
      </c>
      <c r="F13" s="192">
        <v>14501</v>
      </c>
      <c r="G13" s="192">
        <v>30383</v>
      </c>
      <c r="H13" s="192">
        <v>2038</v>
      </c>
      <c r="I13" s="192">
        <v>25723</v>
      </c>
      <c r="J13" s="192">
        <v>37057</v>
      </c>
      <c r="K13" s="192">
        <v>366366</v>
      </c>
    </row>
    <row r="14" spans="1:11" ht="14.25" customHeight="1">
      <c r="A14" s="191" t="s">
        <v>125</v>
      </c>
      <c r="B14" s="192">
        <v>52598</v>
      </c>
      <c r="C14" s="192">
        <v>29496</v>
      </c>
      <c r="D14" s="191">
        <v>0</v>
      </c>
      <c r="E14" s="192">
        <v>3692</v>
      </c>
      <c r="F14" s="192">
        <v>11228</v>
      </c>
      <c r="G14" s="192">
        <v>10449</v>
      </c>
      <c r="H14" s="191">
        <v>0</v>
      </c>
      <c r="I14" s="192">
        <v>5363</v>
      </c>
      <c r="J14" s="192">
        <v>6628</v>
      </c>
      <c r="K14" s="192">
        <v>119454</v>
      </c>
    </row>
    <row r="15" spans="1:11" ht="14.25" customHeight="1">
      <c r="A15" s="191" t="s">
        <v>230</v>
      </c>
      <c r="B15" s="192">
        <v>7560</v>
      </c>
      <c r="C15" s="192">
        <v>14976</v>
      </c>
      <c r="D15" s="191">
        <v>0</v>
      </c>
      <c r="E15" s="192">
        <v>1593</v>
      </c>
      <c r="F15" s="192">
        <v>1466</v>
      </c>
      <c r="G15" s="192">
        <v>11011</v>
      </c>
      <c r="H15" s="191">
        <v>179</v>
      </c>
      <c r="I15" s="192">
        <v>3052</v>
      </c>
      <c r="J15" s="192">
        <v>36794</v>
      </c>
      <c r="K15" s="192">
        <v>76631</v>
      </c>
    </row>
    <row r="16" spans="1:11" ht="14.25" customHeight="1">
      <c r="A16" s="191" t="s">
        <v>126</v>
      </c>
      <c r="B16" s="192">
        <v>92946</v>
      </c>
      <c r="C16" s="192">
        <v>55745</v>
      </c>
      <c r="D16" s="192">
        <v>2276</v>
      </c>
      <c r="E16" s="192">
        <v>5887</v>
      </c>
      <c r="F16" s="192">
        <v>12862</v>
      </c>
      <c r="G16" s="192">
        <v>27631</v>
      </c>
      <c r="H16" s="191">
        <v>0</v>
      </c>
      <c r="I16" s="192">
        <v>17598</v>
      </c>
      <c r="J16" s="192">
        <v>16264</v>
      </c>
      <c r="K16" s="192">
        <v>231209</v>
      </c>
    </row>
    <row r="17" spans="1:12" ht="14.25" customHeight="1">
      <c r="A17" s="191" t="s">
        <v>191</v>
      </c>
      <c r="B17" s="192">
        <v>2772</v>
      </c>
      <c r="C17" s="192">
        <v>3170</v>
      </c>
      <c r="D17" s="191">
        <v>50</v>
      </c>
      <c r="E17" s="191">
        <v>371</v>
      </c>
      <c r="F17" s="191">
        <v>479</v>
      </c>
      <c r="G17" s="192">
        <v>1121</v>
      </c>
      <c r="H17" s="191">
        <v>0</v>
      </c>
      <c r="I17" s="191">
        <v>1015</v>
      </c>
      <c r="J17" s="191">
        <v>461</v>
      </c>
      <c r="K17" s="192">
        <v>9439</v>
      </c>
    </row>
    <row r="18" spans="1:12" ht="14.25" customHeight="1">
      <c r="A18" s="191" t="s">
        <v>129</v>
      </c>
      <c r="B18" s="192">
        <v>11993</v>
      </c>
      <c r="C18" s="192">
        <v>8303</v>
      </c>
      <c r="D18" s="191">
        <v>0</v>
      </c>
      <c r="E18" s="192">
        <v>1841</v>
      </c>
      <c r="F18" s="192">
        <v>1773</v>
      </c>
      <c r="G18" s="192">
        <v>4042</v>
      </c>
      <c r="H18" s="191">
        <v>703</v>
      </c>
      <c r="I18" s="192">
        <v>2748</v>
      </c>
      <c r="J18" s="192">
        <v>8859</v>
      </c>
      <c r="K18" s="192">
        <v>40262</v>
      </c>
    </row>
    <row r="19" spans="1:12" ht="14.25" customHeight="1">
      <c r="A19" s="191" t="s">
        <v>130</v>
      </c>
      <c r="B19" s="192">
        <v>47002</v>
      </c>
      <c r="C19" s="192">
        <v>57489</v>
      </c>
      <c r="D19" s="192">
        <v>8231</v>
      </c>
      <c r="E19" s="192">
        <v>10778</v>
      </c>
      <c r="F19" s="192">
        <v>24703</v>
      </c>
      <c r="G19" s="192">
        <v>29138</v>
      </c>
      <c r="H19" s="191">
        <v>0</v>
      </c>
      <c r="I19" s="192">
        <v>32502</v>
      </c>
      <c r="J19" s="192">
        <v>56270</v>
      </c>
      <c r="K19" s="192">
        <v>266113</v>
      </c>
    </row>
    <row r="20" spans="1:12" ht="14.25" customHeight="1">
      <c r="A20" s="191" t="s">
        <v>131</v>
      </c>
      <c r="B20" s="192">
        <v>79115</v>
      </c>
      <c r="C20" s="192">
        <v>28946</v>
      </c>
      <c r="D20" s="191">
        <v>0</v>
      </c>
      <c r="E20" s="192">
        <v>6207</v>
      </c>
      <c r="F20" s="191">
        <v>0</v>
      </c>
      <c r="G20" s="192">
        <v>32599</v>
      </c>
      <c r="H20" s="191">
        <v>0</v>
      </c>
      <c r="I20" s="192">
        <v>5200</v>
      </c>
      <c r="J20" s="192">
        <v>15610</v>
      </c>
      <c r="K20" s="192">
        <v>167677</v>
      </c>
    </row>
    <row r="21" spans="1:12" ht="14.25" customHeight="1">
      <c r="A21" s="191" t="s">
        <v>132</v>
      </c>
      <c r="B21" s="192">
        <v>22801</v>
      </c>
      <c r="C21" s="192">
        <v>35307</v>
      </c>
      <c r="D21" s="191">
        <v>599</v>
      </c>
      <c r="E21" s="192">
        <v>4614</v>
      </c>
      <c r="F21" s="192">
        <v>6344</v>
      </c>
      <c r="G21" s="192">
        <v>10514</v>
      </c>
      <c r="H21" s="191">
        <v>0</v>
      </c>
      <c r="I21" s="192">
        <v>5576</v>
      </c>
      <c r="J21" s="192">
        <v>4323</v>
      </c>
      <c r="K21" s="192">
        <v>90078</v>
      </c>
    </row>
    <row r="22" spans="1:12" ht="14.25" customHeight="1">
      <c r="A22" s="191" t="s">
        <v>134</v>
      </c>
      <c r="B22" s="192">
        <v>10561</v>
      </c>
      <c r="C22" s="192">
        <v>14138</v>
      </c>
      <c r="D22" s="191">
        <v>213</v>
      </c>
      <c r="E22" s="192">
        <v>2387</v>
      </c>
      <c r="F22" s="192">
        <v>2355</v>
      </c>
      <c r="G22" s="192">
        <v>4647</v>
      </c>
      <c r="H22" s="191">
        <v>0</v>
      </c>
      <c r="I22" s="192">
        <v>8886</v>
      </c>
      <c r="J22" s="192">
        <v>1580</v>
      </c>
      <c r="K22" s="192">
        <v>44767</v>
      </c>
    </row>
    <row r="23" spans="1:12" ht="14.25" customHeight="1">
      <c r="A23" s="191" t="s">
        <v>135</v>
      </c>
      <c r="B23" s="192">
        <v>68733</v>
      </c>
      <c r="C23" s="192">
        <v>33983</v>
      </c>
      <c r="D23" s="192">
        <v>2025</v>
      </c>
      <c r="E23" s="192">
        <v>5303</v>
      </c>
      <c r="F23" s="192">
        <v>9039</v>
      </c>
      <c r="G23" s="192">
        <v>14341</v>
      </c>
      <c r="H23" s="192">
        <v>933</v>
      </c>
      <c r="I23" s="192">
        <v>7614</v>
      </c>
      <c r="J23" s="192">
        <v>33983</v>
      </c>
      <c r="K23" s="192">
        <v>175954</v>
      </c>
    </row>
    <row r="24" spans="1:12" ht="14.25" customHeight="1">
      <c r="A24" s="191" t="s">
        <v>232</v>
      </c>
      <c r="B24" s="192">
        <v>57384</v>
      </c>
      <c r="C24" s="192">
        <v>49824</v>
      </c>
      <c r="D24" s="191">
        <v>0</v>
      </c>
      <c r="E24" s="192">
        <v>5573</v>
      </c>
      <c r="F24" s="192">
        <v>10847</v>
      </c>
      <c r="G24" s="192">
        <v>26264</v>
      </c>
      <c r="H24" s="191">
        <v>0</v>
      </c>
      <c r="I24" s="192">
        <v>22015</v>
      </c>
      <c r="J24" s="192">
        <v>12236</v>
      </c>
      <c r="K24" s="192">
        <v>184143</v>
      </c>
    </row>
    <row r="25" spans="1:12" ht="14.25" customHeight="1">
      <c r="A25" s="191" t="s">
        <v>233</v>
      </c>
      <c r="B25" s="192">
        <v>10796</v>
      </c>
      <c r="C25" s="192">
        <v>14001</v>
      </c>
      <c r="D25" s="191">
        <v>143</v>
      </c>
      <c r="E25" s="192">
        <v>1656</v>
      </c>
      <c r="F25" s="192">
        <v>2343</v>
      </c>
      <c r="G25" s="192">
        <v>4260</v>
      </c>
      <c r="H25" s="191">
        <v>0</v>
      </c>
      <c r="I25" s="192">
        <v>4031</v>
      </c>
      <c r="J25" s="192">
        <v>12460</v>
      </c>
      <c r="K25" s="192">
        <v>49690</v>
      </c>
      <c r="L25" s="21"/>
    </row>
    <row r="26" spans="1:12" ht="14.25" customHeight="1">
      <c r="A26" s="191" t="s">
        <v>325</v>
      </c>
      <c r="B26" s="192">
        <v>46793</v>
      </c>
      <c r="C26" s="192">
        <v>78511</v>
      </c>
      <c r="D26" s="191">
        <v>590</v>
      </c>
      <c r="E26" s="192">
        <v>5888</v>
      </c>
      <c r="F26" s="192">
        <v>7263</v>
      </c>
      <c r="G26" s="192">
        <v>22129</v>
      </c>
      <c r="H26" s="191">
        <v>0</v>
      </c>
      <c r="I26" s="192">
        <v>19942</v>
      </c>
      <c r="J26" s="192">
        <v>1666</v>
      </c>
      <c r="K26" s="192">
        <v>182782</v>
      </c>
    </row>
    <row r="27" spans="1:12" ht="14.25" customHeight="1">
      <c r="A27" s="191" t="s">
        <v>137</v>
      </c>
      <c r="B27" s="192">
        <v>41476</v>
      </c>
      <c r="C27" s="192">
        <v>49171</v>
      </c>
      <c r="D27" s="191">
        <v>0</v>
      </c>
      <c r="E27" s="192">
        <v>8334</v>
      </c>
      <c r="F27" s="192">
        <v>13575</v>
      </c>
      <c r="G27" s="192">
        <v>31918</v>
      </c>
      <c r="H27" s="191">
        <v>0</v>
      </c>
      <c r="I27" s="192">
        <v>14673</v>
      </c>
      <c r="J27" s="192">
        <v>24304</v>
      </c>
      <c r="K27" s="192">
        <v>183451</v>
      </c>
    </row>
    <row r="28" spans="1:12" ht="14.25" customHeight="1">
      <c r="A28" s="191" t="s">
        <v>138</v>
      </c>
      <c r="B28" s="192">
        <v>25995</v>
      </c>
      <c r="C28" s="192">
        <v>42848</v>
      </c>
      <c r="D28" s="191">
        <v>0</v>
      </c>
      <c r="E28" s="192">
        <v>4210</v>
      </c>
      <c r="F28" s="192">
        <v>4153</v>
      </c>
      <c r="G28" s="192">
        <v>6859</v>
      </c>
      <c r="H28" s="191">
        <v>0</v>
      </c>
      <c r="I28" s="192">
        <v>11406</v>
      </c>
      <c r="J28" s="192">
        <v>1888</v>
      </c>
      <c r="K28" s="192">
        <v>97359</v>
      </c>
    </row>
    <row r="29" spans="1:12" ht="14.25" customHeight="1">
      <c r="A29" s="191" t="s">
        <v>139</v>
      </c>
      <c r="B29" s="192">
        <v>31635</v>
      </c>
      <c r="C29" s="192">
        <v>39294</v>
      </c>
      <c r="D29" s="191">
        <v>808</v>
      </c>
      <c r="E29" s="192">
        <v>3698</v>
      </c>
      <c r="F29" s="192">
        <v>6732</v>
      </c>
      <c r="G29" s="192">
        <v>8915</v>
      </c>
      <c r="H29" s="191">
        <v>0</v>
      </c>
      <c r="I29" s="192">
        <v>7459</v>
      </c>
      <c r="J29" s="192">
        <v>4808</v>
      </c>
      <c r="K29" s="192">
        <v>103349</v>
      </c>
      <c r="L29" s="21"/>
    </row>
    <row r="30" spans="1:12" ht="14.25" customHeight="1">
      <c r="A30" s="191" t="s">
        <v>140</v>
      </c>
      <c r="B30" s="192">
        <v>8547</v>
      </c>
      <c r="C30" s="192">
        <v>9914</v>
      </c>
      <c r="D30" s="191">
        <v>219</v>
      </c>
      <c r="E30" s="192">
        <v>1691</v>
      </c>
      <c r="F30" s="192">
        <v>2461</v>
      </c>
      <c r="G30" s="192">
        <v>4314</v>
      </c>
      <c r="H30" s="191">
        <v>0</v>
      </c>
      <c r="I30" s="192">
        <v>3114</v>
      </c>
      <c r="J30" s="191">
        <v>894</v>
      </c>
      <c r="K30" s="192">
        <v>31154</v>
      </c>
    </row>
    <row r="31" spans="1:12" ht="14.25" customHeight="1">
      <c r="A31" s="191" t="s">
        <v>142</v>
      </c>
      <c r="B31" s="192">
        <v>12391</v>
      </c>
      <c r="C31" s="192">
        <v>16510</v>
      </c>
      <c r="D31" s="191">
        <v>255</v>
      </c>
      <c r="E31" s="192">
        <v>2499</v>
      </c>
      <c r="F31" s="192">
        <v>2751</v>
      </c>
      <c r="G31" s="192">
        <v>5079</v>
      </c>
      <c r="H31" s="191">
        <v>0</v>
      </c>
      <c r="I31" s="192">
        <v>3800</v>
      </c>
      <c r="J31" s="192">
        <v>1398</v>
      </c>
      <c r="K31" s="192">
        <v>44683</v>
      </c>
    </row>
    <row r="32" spans="1:12" ht="14.25" customHeight="1">
      <c r="A32" s="191" t="s">
        <v>144</v>
      </c>
      <c r="B32" s="192">
        <v>12568</v>
      </c>
      <c r="C32" s="192">
        <v>12553</v>
      </c>
      <c r="D32" s="192">
        <v>1626</v>
      </c>
      <c r="E32" s="192">
        <v>3302</v>
      </c>
      <c r="F32" s="192">
        <v>3663</v>
      </c>
      <c r="G32" s="192">
        <v>12240</v>
      </c>
      <c r="H32" s="191">
        <v>0</v>
      </c>
      <c r="I32" s="192">
        <v>5747</v>
      </c>
      <c r="J32" s="192">
        <v>2028</v>
      </c>
      <c r="K32" s="192">
        <v>53727</v>
      </c>
    </row>
    <row r="33" spans="1:11" ht="14.25" customHeight="1">
      <c r="A33" s="191" t="s">
        <v>145</v>
      </c>
      <c r="B33" s="192">
        <v>69398</v>
      </c>
      <c r="C33" s="192">
        <v>62538</v>
      </c>
      <c r="D33" s="191">
        <v>796</v>
      </c>
      <c r="E33" s="192">
        <v>6085</v>
      </c>
      <c r="F33" s="192">
        <v>20322</v>
      </c>
      <c r="G33" s="192">
        <v>32666</v>
      </c>
      <c r="H33" s="191">
        <v>0</v>
      </c>
      <c r="I33" s="192">
        <v>23784</v>
      </c>
      <c r="J33" s="192">
        <v>22849</v>
      </c>
      <c r="K33" s="192">
        <v>238438</v>
      </c>
    </row>
    <row r="34" spans="1:11" ht="14.25" customHeight="1">
      <c r="A34" s="191" t="s">
        <v>326</v>
      </c>
      <c r="B34" s="192">
        <v>91443</v>
      </c>
      <c r="C34" s="192">
        <v>83518</v>
      </c>
      <c r="D34" s="191">
        <v>476</v>
      </c>
      <c r="E34" s="191">
        <v>0</v>
      </c>
      <c r="F34" s="192">
        <v>15575</v>
      </c>
      <c r="G34" s="192">
        <v>24408</v>
      </c>
      <c r="H34" s="191">
        <v>0</v>
      </c>
      <c r="I34" s="192">
        <v>28929</v>
      </c>
      <c r="J34" s="192">
        <v>18355</v>
      </c>
      <c r="K34" s="192">
        <v>262704</v>
      </c>
    </row>
    <row r="35" spans="1:11" ht="12.75">
      <c r="A35" s="191" t="s">
        <v>150</v>
      </c>
      <c r="B35" s="192">
        <v>6846</v>
      </c>
      <c r="C35" s="192">
        <v>8920</v>
      </c>
      <c r="D35" s="191">
        <v>289</v>
      </c>
      <c r="E35" s="191">
        <v>683</v>
      </c>
      <c r="F35" s="192">
        <v>1349</v>
      </c>
      <c r="G35" s="192">
        <v>1854</v>
      </c>
      <c r="H35" s="191">
        <v>0</v>
      </c>
      <c r="I35" s="192">
        <v>1125</v>
      </c>
      <c r="J35" s="191">
        <v>1004</v>
      </c>
      <c r="K35" s="192">
        <v>22070</v>
      </c>
    </row>
    <row r="36" spans="1:11" ht="14.25" customHeight="1">
      <c r="A36" s="191" t="s">
        <v>236</v>
      </c>
      <c r="B36" s="192">
        <v>5415</v>
      </c>
      <c r="C36" s="192">
        <v>6053</v>
      </c>
      <c r="D36" s="191">
        <v>270</v>
      </c>
      <c r="E36" s="191">
        <v>852</v>
      </c>
      <c r="F36" s="192">
        <v>1791</v>
      </c>
      <c r="G36" s="192">
        <v>1928</v>
      </c>
      <c r="H36" s="191">
        <v>0</v>
      </c>
      <c r="I36" s="192">
        <v>2425</v>
      </c>
      <c r="J36" s="191">
        <v>899</v>
      </c>
      <c r="K36" s="192">
        <v>19633</v>
      </c>
    </row>
    <row r="37" spans="1:11" ht="14.25" customHeight="1">
      <c r="A37" s="191" t="s">
        <v>153</v>
      </c>
      <c r="B37" s="192">
        <v>5112</v>
      </c>
      <c r="C37" s="192">
        <v>7883</v>
      </c>
      <c r="D37" s="191">
        <v>182</v>
      </c>
      <c r="E37" s="192">
        <v>859</v>
      </c>
      <c r="F37" s="191">
        <v>941</v>
      </c>
      <c r="G37" s="192">
        <v>2398</v>
      </c>
      <c r="H37" s="191">
        <v>0</v>
      </c>
      <c r="I37" s="192">
        <v>1718</v>
      </c>
      <c r="J37" s="192">
        <v>5139</v>
      </c>
      <c r="K37" s="192">
        <v>24232</v>
      </c>
    </row>
    <row r="38" spans="1:11" ht="14.25" customHeight="1">
      <c r="A38" s="191" t="s">
        <v>160</v>
      </c>
      <c r="B38" s="192">
        <v>62924</v>
      </c>
      <c r="C38" s="192">
        <v>31512</v>
      </c>
      <c r="D38" s="191">
        <v>0</v>
      </c>
      <c r="E38" s="192">
        <v>5859</v>
      </c>
      <c r="F38" s="192">
        <v>8419</v>
      </c>
      <c r="G38" s="192">
        <v>13642</v>
      </c>
      <c r="H38" s="191">
        <v>22</v>
      </c>
      <c r="I38" s="192">
        <v>13053</v>
      </c>
      <c r="J38" s="192">
        <v>7638</v>
      </c>
      <c r="K38" s="192">
        <v>143069</v>
      </c>
    </row>
    <row r="39" spans="1:11" ht="14.25" customHeight="1">
      <c r="A39" s="191" t="s">
        <v>162</v>
      </c>
      <c r="B39" s="192">
        <v>5096</v>
      </c>
      <c r="C39" s="192">
        <v>6164</v>
      </c>
      <c r="D39" s="191">
        <v>64</v>
      </c>
      <c r="E39" s="191">
        <v>640</v>
      </c>
      <c r="F39" s="191">
        <v>675</v>
      </c>
      <c r="G39" s="192">
        <v>1628</v>
      </c>
      <c r="H39" s="191">
        <v>0</v>
      </c>
      <c r="I39" s="192">
        <v>1628</v>
      </c>
      <c r="J39" s="191">
        <v>938</v>
      </c>
      <c r="K39" s="192">
        <v>16833</v>
      </c>
    </row>
    <row r="40" spans="1:11" ht="14.25" customHeight="1">
      <c r="A40" s="191" t="s">
        <v>237</v>
      </c>
      <c r="B40" s="192">
        <v>19845</v>
      </c>
      <c r="C40" s="192">
        <v>39131</v>
      </c>
      <c r="D40" s="191">
        <v>266</v>
      </c>
      <c r="E40" s="192">
        <v>4239</v>
      </c>
      <c r="F40" s="192">
        <v>6831</v>
      </c>
      <c r="G40" s="192">
        <v>15568</v>
      </c>
      <c r="H40" s="191">
        <v>0</v>
      </c>
      <c r="I40" s="192">
        <v>9553</v>
      </c>
      <c r="J40" s="191">
        <v>1068</v>
      </c>
      <c r="K40" s="192">
        <v>96501</v>
      </c>
    </row>
    <row r="41" spans="1:11" ht="14.25" customHeight="1">
      <c r="A41" s="191" t="s">
        <v>163</v>
      </c>
      <c r="B41" s="192">
        <v>67374</v>
      </c>
      <c r="C41" s="192">
        <v>49846</v>
      </c>
      <c r="D41" s="192">
        <v>1184</v>
      </c>
      <c r="E41" s="192">
        <v>5905</v>
      </c>
      <c r="F41" s="192">
        <v>13900</v>
      </c>
      <c r="G41" s="192">
        <v>22194</v>
      </c>
      <c r="H41" s="191">
        <v>0</v>
      </c>
      <c r="I41" s="192">
        <v>18926</v>
      </c>
      <c r="J41" s="192">
        <v>5440</v>
      </c>
      <c r="K41" s="192">
        <v>184769</v>
      </c>
    </row>
    <row r="42" spans="1:11" ht="14.25" customHeight="1">
      <c r="A42" s="191" t="s">
        <v>164</v>
      </c>
      <c r="B42" s="192">
        <v>21566</v>
      </c>
      <c r="C42" s="192">
        <v>21836</v>
      </c>
      <c r="D42" s="191">
        <v>200</v>
      </c>
      <c r="E42" s="192">
        <v>2689</v>
      </c>
      <c r="F42" s="192">
        <v>2463</v>
      </c>
      <c r="G42" s="192">
        <v>8002</v>
      </c>
      <c r="H42" s="191">
        <v>0</v>
      </c>
      <c r="I42" s="192">
        <v>4730</v>
      </c>
      <c r="J42" s="192">
        <v>2939</v>
      </c>
      <c r="K42" s="192">
        <v>64425</v>
      </c>
    </row>
    <row r="43" spans="1:11" ht="14.25" customHeight="1">
      <c r="A43" s="191" t="s">
        <v>192</v>
      </c>
      <c r="B43" s="192">
        <v>8589</v>
      </c>
      <c r="C43" s="192">
        <v>9611</v>
      </c>
      <c r="D43" s="191">
        <v>598</v>
      </c>
      <c r="E43" s="192">
        <v>1668</v>
      </c>
      <c r="F43" s="192">
        <v>2339</v>
      </c>
      <c r="G43" s="192">
        <v>3813</v>
      </c>
      <c r="H43" s="191">
        <v>0</v>
      </c>
      <c r="I43" s="192">
        <v>3367</v>
      </c>
      <c r="J43" s="192">
        <v>1277</v>
      </c>
      <c r="K43" s="192">
        <v>31262</v>
      </c>
    </row>
    <row r="44" spans="1:11" ht="14.25" customHeight="1">
      <c r="A44" s="191" t="s">
        <v>166</v>
      </c>
      <c r="B44" s="192">
        <v>54972</v>
      </c>
      <c r="C44" s="192">
        <v>79859</v>
      </c>
      <c r="D44" s="192">
        <v>1398</v>
      </c>
      <c r="E44" s="192">
        <v>12174</v>
      </c>
      <c r="F44" s="192">
        <v>9962</v>
      </c>
      <c r="G44" s="192">
        <v>22352</v>
      </c>
      <c r="H44" s="192">
        <v>593</v>
      </c>
      <c r="I44" s="192">
        <v>28236</v>
      </c>
      <c r="J44" s="192">
        <v>5239</v>
      </c>
      <c r="K44" s="192">
        <v>214785</v>
      </c>
    </row>
    <row r="45" spans="1:11" ht="14.25" customHeight="1">
      <c r="A45" s="191" t="s">
        <v>167</v>
      </c>
      <c r="B45" s="192">
        <v>28349</v>
      </c>
      <c r="C45" s="192">
        <v>24265</v>
      </c>
      <c r="D45" s="191">
        <v>0</v>
      </c>
      <c r="E45" s="192">
        <v>4790</v>
      </c>
      <c r="F45" s="192">
        <v>7463</v>
      </c>
      <c r="G45" s="192">
        <v>13398</v>
      </c>
      <c r="H45" s="191">
        <v>0</v>
      </c>
      <c r="I45" s="192">
        <v>16792</v>
      </c>
      <c r="J45" s="192">
        <v>11192</v>
      </c>
      <c r="K45" s="192">
        <v>106249</v>
      </c>
    </row>
    <row r="46" spans="1:11" ht="14.25" customHeight="1">
      <c r="A46" s="191" t="s">
        <v>193</v>
      </c>
      <c r="B46" s="192">
        <v>4519</v>
      </c>
      <c r="C46" s="192">
        <v>10690</v>
      </c>
      <c r="D46" s="191">
        <v>70</v>
      </c>
      <c r="E46" s="192">
        <v>1273</v>
      </c>
      <c r="F46" s="191">
        <v>537</v>
      </c>
      <c r="G46" s="192">
        <v>3303</v>
      </c>
      <c r="H46" s="191">
        <v>0</v>
      </c>
      <c r="I46" s="192">
        <v>3136</v>
      </c>
      <c r="J46" s="192">
        <v>1525</v>
      </c>
      <c r="K46" s="192">
        <v>25053</v>
      </c>
    </row>
    <row r="47" spans="1:11" ht="8.1" customHeight="1">
      <c r="A47" s="26"/>
      <c r="B47" s="20"/>
      <c r="C47" s="20"/>
      <c r="D47" s="26"/>
      <c r="E47" s="20"/>
      <c r="F47" s="26"/>
      <c r="G47" s="20"/>
      <c r="H47" s="26"/>
      <c r="I47" s="20"/>
      <c r="J47" s="20"/>
      <c r="K47" s="20"/>
    </row>
    <row r="48" spans="1:11" ht="12.6" customHeight="1">
      <c r="A48" s="215" t="s">
        <v>384</v>
      </c>
      <c r="B48" s="20"/>
      <c r="C48" s="20"/>
      <c r="D48" s="26"/>
      <c r="E48" s="20"/>
      <c r="F48" s="20"/>
      <c r="G48" s="20"/>
      <c r="H48" s="26"/>
      <c r="I48" s="20"/>
      <c r="J48" s="20"/>
      <c r="K48" s="20"/>
    </row>
    <row r="50" spans="1:11" ht="12.6" customHeight="1">
      <c r="A50" s="216" t="s">
        <v>385</v>
      </c>
      <c r="K50" s="217"/>
    </row>
    <row r="51" spans="1:11" ht="6" customHeight="1">
      <c r="A51" s="218"/>
      <c r="K51" s="217"/>
    </row>
    <row r="52" spans="1:11" ht="14.25" customHeight="1">
      <c r="A52" s="17" t="s">
        <v>11</v>
      </c>
      <c r="B52" s="219">
        <f>MEDIAN(B4:B46,'Total Bookstock A-L'!B4:B50)</f>
        <v>20616</v>
      </c>
      <c r="C52" s="219">
        <f>MEDIAN(C4:C46,'Total Bookstock A-L'!C4:C50)</f>
        <v>19378.5</v>
      </c>
      <c r="D52" s="219">
        <f>MEDIAN(D4:D46,'Total Bookstock A-L'!D4:D50)</f>
        <v>183</v>
      </c>
      <c r="E52" s="219">
        <f>MEDIAN(E4:E46,'Total Bookstock A-L'!E4:E50)</f>
        <v>2626</v>
      </c>
      <c r="F52" s="219">
        <f>MEDIAN(F4:F46,'Total Bookstock A-L'!F4:F50)</f>
        <v>3777</v>
      </c>
      <c r="G52" s="219">
        <f>MEDIAN(G4:G46,'Total Bookstock A-L'!G4:G50)</f>
        <v>7255.5</v>
      </c>
      <c r="H52" s="219">
        <f>MEDIAN(H4:H46,'Total Bookstock A-L'!H4:H50)</f>
        <v>0</v>
      </c>
      <c r="I52" s="219">
        <f>MEDIAN(I4:I46,'Total Bookstock A-L'!I4:I50)</f>
        <v>5281.5</v>
      </c>
      <c r="J52" s="219">
        <f>MEDIAN(J4:J46,'Total Bookstock A-L'!J4:J50)</f>
        <v>4325.5</v>
      </c>
      <c r="K52" s="219">
        <f>MEDIAN(K4:K46,'Total Bookstock A-L'!K4:K50)</f>
        <v>65240</v>
      </c>
    </row>
    <row r="53" spans="1:11" ht="14.25" customHeight="1">
      <c r="A53" s="17" t="s">
        <v>10</v>
      </c>
      <c r="B53" s="219">
        <f>AVERAGE(B4:B46,'Total Bookstock A-L'!B4:B50)</f>
        <v>27928.566666666666</v>
      </c>
      <c r="C53" s="219">
        <f>AVERAGE(C4:C46,'Total Bookstock A-L'!C4:C50)</f>
        <v>28219.18888888889</v>
      </c>
      <c r="D53" s="219">
        <f>AVERAGE(D4:D46,'Total Bookstock A-L'!D4:D50)</f>
        <v>639.86666666666667</v>
      </c>
      <c r="E53" s="219">
        <f>AVERAGE(E4:E46,'Total Bookstock A-L'!E4:E50)</f>
        <v>3734.1666666666665</v>
      </c>
      <c r="F53" s="219">
        <f>AVERAGE(F4:F46,'Total Bookstock A-L'!F4:F50)</f>
        <v>6010.7777777777774</v>
      </c>
      <c r="G53" s="219">
        <f>AVERAGE(G4:G46,'Total Bookstock A-L'!G4:G50)</f>
        <v>11469.422222222222</v>
      </c>
      <c r="H53" s="219">
        <f>AVERAGE(H4:H46,'Total Bookstock A-L'!H4:H50)</f>
        <v>308.87777777777779</v>
      </c>
      <c r="I53" s="219">
        <f>AVERAGE(I4:I46,'Total Bookstock A-L'!I4:I50)</f>
        <v>9200.822222222223</v>
      </c>
      <c r="J53" s="219">
        <f>AVERAGE(J4:J46,'Total Bookstock A-L'!J4:J50)</f>
        <v>8268.2000000000007</v>
      </c>
      <c r="K53" s="219">
        <f>AVERAGE(K4:K46,'Total Bookstock A-L'!K4:K50)</f>
        <v>95824.177777777775</v>
      </c>
    </row>
    <row r="54" spans="1:11" ht="14.25" customHeight="1">
      <c r="A54" s="17" t="s">
        <v>239</v>
      </c>
      <c r="B54" s="219">
        <f>SUM(B4:B46,'Total Bookstock A-L'!B4:B50)</f>
        <v>2513571</v>
      </c>
      <c r="C54" s="219">
        <f>SUM(C4:C46,'Total Bookstock A-L'!C4:C50)</f>
        <v>2539727</v>
      </c>
      <c r="D54" s="219">
        <f>SUM(D4:D46,'Total Bookstock A-L'!D4:D50)</f>
        <v>57588</v>
      </c>
      <c r="E54" s="219">
        <f>SUM(E4:E46,'Total Bookstock A-L'!E4:E50)</f>
        <v>336075</v>
      </c>
      <c r="F54" s="219">
        <f>SUM(F4:F46,'Total Bookstock A-L'!F4:F50)</f>
        <v>540970</v>
      </c>
      <c r="G54" s="219">
        <f>SUM(G4:G46,'Total Bookstock A-L'!G4:G50)</f>
        <v>1032248</v>
      </c>
      <c r="H54" s="219">
        <f>SUM(H4:H46,'Total Bookstock A-L'!H4:H50)</f>
        <v>27799</v>
      </c>
      <c r="I54" s="219">
        <f>SUM(I4:I46,'Total Bookstock A-L'!I4:I50)</f>
        <v>828074</v>
      </c>
      <c r="J54" s="219">
        <f>SUM(J4:J46,'Total Bookstock A-L'!J4:J50)</f>
        <v>744138</v>
      </c>
      <c r="K54" s="219">
        <v>8624176</v>
      </c>
    </row>
  </sheetData>
  <conditionalFormatting sqref="B4:K46">
    <cfRule type="cellIs" dxfId="150" priority="1" operator="lessThan">
      <formula>0</formula>
    </cfRule>
    <cfRule type="cellIs" dxfId="149" priority="2" operator="lessThan">
      <formula>0</formula>
    </cfRule>
    <cfRule type="cellIs" dxfId="148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scale="97" fitToHeight="0" orientation="portrait" r:id="rId1"/>
  <headerFooter alignWithMargins="0">
    <oddFooter>&amp;L&amp;9Public Library Statistics 2021–22&amp;C&amp;9&amp;P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9995-D24D-45CC-9263-ADCED1AA3532}">
  <dimension ref="A1:M99"/>
  <sheetViews>
    <sheetView zoomScaleNormal="100" workbookViewId="0">
      <pane ySplit="3" topLeftCell="A73" activePane="bottomLeft" state="frozen"/>
      <selection pane="bottomLeft" activeCell="O20" sqref="O20"/>
      <selection activeCell="D58" sqref="D58"/>
    </sheetView>
  </sheetViews>
  <sheetFormatPr defaultColWidth="9.140625" defaultRowHeight="14.25" customHeight="1"/>
  <cols>
    <col min="1" max="1" width="17.28515625" customWidth="1"/>
    <col min="2" max="2" width="16.85546875" customWidth="1"/>
    <col min="3" max="3" width="10.85546875" customWidth="1"/>
    <col min="4" max="4" width="11.7109375" customWidth="1"/>
    <col min="5" max="5" width="13.28515625" customWidth="1"/>
    <col min="6" max="6" width="11.85546875" customWidth="1"/>
    <col min="7" max="7" width="10.7109375" customWidth="1"/>
    <col min="8" max="8" width="19.28515625" bestFit="1" customWidth="1"/>
    <col min="9" max="9" width="9.42578125" customWidth="1"/>
    <col min="10" max="10" width="14.140625" customWidth="1"/>
    <col min="11" max="11" width="15" bestFit="1" customWidth="1"/>
    <col min="12" max="12" width="19.28515625" bestFit="1" customWidth="1"/>
    <col min="13" max="13" width="11.140625" bestFit="1" customWidth="1"/>
    <col min="14" max="14" width="13.140625" customWidth="1"/>
    <col min="15" max="15" width="21.5703125" bestFit="1" customWidth="1"/>
    <col min="16" max="16" width="8.85546875" bestFit="1" customWidth="1"/>
    <col min="17" max="17" width="10.140625" customWidth="1"/>
    <col min="20" max="20" width="8.42578125" customWidth="1"/>
    <col min="21" max="21" width="7.42578125" bestFit="1" customWidth="1"/>
    <col min="34" max="34" width="10.5703125" bestFit="1" customWidth="1"/>
  </cols>
  <sheetData>
    <row r="1" spans="1:13" ht="16.5" customHeight="1">
      <c r="A1" s="1" t="s">
        <v>391</v>
      </c>
      <c r="B1" s="194"/>
      <c r="C1" s="194"/>
    </row>
    <row r="2" spans="1:13" ht="14.25" customHeight="1">
      <c r="A2" s="1"/>
      <c r="B2" s="194"/>
      <c r="C2" s="194"/>
    </row>
    <row r="3" spans="1:13" s="220" customFormat="1" ht="42" customHeight="1">
      <c r="A3" s="129"/>
      <c r="B3" s="196" t="s">
        <v>344</v>
      </c>
      <c r="C3" s="196" t="s">
        <v>392</v>
      </c>
      <c r="D3" s="42" t="s">
        <v>393</v>
      </c>
      <c r="E3" s="42" t="s">
        <v>394</v>
      </c>
      <c r="F3" s="42" t="s">
        <v>395</v>
      </c>
      <c r="G3" s="42" t="s">
        <v>396</v>
      </c>
      <c r="H3" s="42" t="s">
        <v>397</v>
      </c>
      <c r="I3" s="42" t="s">
        <v>351</v>
      </c>
      <c r="J3" s="42" t="s">
        <v>398</v>
      </c>
      <c r="K3" s="42" t="s">
        <v>399</v>
      </c>
      <c r="L3" s="42" t="s">
        <v>400</v>
      </c>
      <c r="M3" s="42" t="s">
        <v>401</v>
      </c>
    </row>
    <row r="4" spans="1:13" ht="14.25" customHeight="1">
      <c r="A4" s="191" t="s">
        <v>24</v>
      </c>
      <c r="B4" s="192">
        <v>2140</v>
      </c>
      <c r="C4" s="192">
        <v>2065</v>
      </c>
      <c r="D4" s="191">
        <v>145</v>
      </c>
      <c r="E4" s="192">
        <v>12180</v>
      </c>
      <c r="F4" s="191">
        <v>7</v>
      </c>
      <c r="G4" s="191">
        <v>6</v>
      </c>
      <c r="H4" s="192">
        <v>5770</v>
      </c>
      <c r="I4" s="191">
        <v>0</v>
      </c>
      <c r="J4" s="191">
        <v>48</v>
      </c>
      <c r="K4" s="191">
        <v>0</v>
      </c>
      <c r="L4" s="192">
        <v>1904</v>
      </c>
      <c r="M4" s="192">
        <v>24265</v>
      </c>
    </row>
    <row r="5" spans="1:13" ht="14.25" customHeight="1">
      <c r="A5" s="191" t="s">
        <v>185</v>
      </c>
      <c r="B5" s="192">
        <v>3598</v>
      </c>
      <c r="C5" s="191">
        <v>702</v>
      </c>
      <c r="D5" s="191">
        <v>276</v>
      </c>
      <c r="E5" s="191">
        <v>29</v>
      </c>
      <c r="F5" s="192">
        <v>2465</v>
      </c>
      <c r="G5" s="191">
        <v>3</v>
      </c>
      <c r="H5" s="192">
        <v>15384</v>
      </c>
      <c r="I5" s="191">
        <v>0</v>
      </c>
      <c r="J5" s="191">
        <v>0</v>
      </c>
      <c r="K5" s="191">
        <v>0</v>
      </c>
      <c r="L5" s="191">
        <v>63</v>
      </c>
      <c r="M5" s="192">
        <v>22520</v>
      </c>
    </row>
    <row r="6" spans="1:13" ht="14.25" customHeight="1">
      <c r="A6" s="191" t="s">
        <v>29</v>
      </c>
      <c r="B6" s="191">
        <v>267</v>
      </c>
      <c r="C6" s="191">
        <v>421</v>
      </c>
      <c r="D6" s="191">
        <v>57</v>
      </c>
      <c r="E6" s="191">
        <v>25</v>
      </c>
      <c r="F6" s="191">
        <v>9</v>
      </c>
      <c r="G6" s="191">
        <v>12</v>
      </c>
      <c r="H6" s="191">
        <v>0</v>
      </c>
      <c r="I6" s="191">
        <v>0</v>
      </c>
      <c r="J6" s="191">
        <v>45</v>
      </c>
      <c r="K6" s="191">
        <v>0</v>
      </c>
      <c r="L6" s="191">
        <v>0</v>
      </c>
      <c r="M6" s="191">
        <v>836</v>
      </c>
    </row>
    <row r="7" spans="1:13" ht="14.25" customHeight="1">
      <c r="A7" s="191" t="s">
        <v>30</v>
      </c>
      <c r="B7" s="192">
        <v>2870</v>
      </c>
      <c r="C7" s="191">
        <v>602</v>
      </c>
      <c r="D7" s="191">
        <v>250</v>
      </c>
      <c r="E7" s="192">
        <v>3197</v>
      </c>
      <c r="F7" s="191">
        <v>412</v>
      </c>
      <c r="G7" s="191">
        <v>25</v>
      </c>
      <c r="H7" s="192">
        <v>5899</v>
      </c>
      <c r="I7" s="191">
        <v>0</v>
      </c>
      <c r="J7" s="191">
        <v>0</v>
      </c>
      <c r="K7" s="191">
        <v>0</v>
      </c>
      <c r="L7" s="191">
        <v>155</v>
      </c>
      <c r="M7" s="192">
        <v>13410</v>
      </c>
    </row>
    <row r="8" spans="1:13" ht="14.25" customHeight="1">
      <c r="A8" s="191" t="s">
        <v>32</v>
      </c>
      <c r="B8" s="192">
        <v>4388</v>
      </c>
      <c r="C8" s="192">
        <v>4044</v>
      </c>
      <c r="D8" s="192">
        <v>578</v>
      </c>
      <c r="E8" s="192">
        <v>1259</v>
      </c>
      <c r="F8" s="192">
        <v>4911</v>
      </c>
      <c r="G8" s="191">
        <v>23</v>
      </c>
      <c r="H8" s="192">
        <v>16193</v>
      </c>
      <c r="I8" s="191">
        <v>0</v>
      </c>
      <c r="J8" s="191">
        <v>0</v>
      </c>
      <c r="K8" s="191">
        <v>0</v>
      </c>
      <c r="L8" s="191">
        <v>104</v>
      </c>
      <c r="M8" s="192">
        <v>31500</v>
      </c>
    </row>
    <row r="9" spans="1:13" ht="14.25" customHeight="1">
      <c r="A9" s="191" t="s">
        <v>33</v>
      </c>
      <c r="B9" s="192">
        <v>2481</v>
      </c>
      <c r="C9" s="192">
        <v>4704</v>
      </c>
      <c r="D9" s="191">
        <v>0</v>
      </c>
      <c r="E9" s="191">
        <v>184</v>
      </c>
      <c r="F9" s="191">
        <v>144</v>
      </c>
      <c r="G9" s="191">
        <v>95</v>
      </c>
      <c r="H9" s="192">
        <v>4068</v>
      </c>
      <c r="I9" s="191">
        <v>0</v>
      </c>
      <c r="J9" s="191">
        <v>27</v>
      </c>
      <c r="K9" s="191">
        <v>0</v>
      </c>
      <c r="L9" s="192">
        <v>1330</v>
      </c>
      <c r="M9" s="192">
        <v>13033</v>
      </c>
    </row>
    <row r="10" spans="1:13" ht="14.25" customHeight="1">
      <c r="A10" s="191" t="s">
        <v>37</v>
      </c>
      <c r="B10" s="191">
        <v>688</v>
      </c>
      <c r="C10" s="191">
        <v>718</v>
      </c>
      <c r="D10" s="191">
        <v>8</v>
      </c>
      <c r="E10" s="191">
        <v>0</v>
      </c>
      <c r="F10" s="191">
        <v>0</v>
      </c>
      <c r="G10" s="191">
        <v>0</v>
      </c>
      <c r="H10" s="192">
        <v>2496</v>
      </c>
      <c r="I10" s="191">
        <v>0</v>
      </c>
      <c r="J10" s="191">
        <v>0</v>
      </c>
      <c r="K10" s="191">
        <v>0</v>
      </c>
      <c r="L10" s="191">
        <v>27</v>
      </c>
      <c r="M10" s="192">
        <v>3937</v>
      </c>
    </row>
    <row r="11" spans="1:13" ht="14.25" customHeight="1">
      <c r="A11" s="191" t="s">
        <v>215</v>
      </c>
      <c r="B11" s="192">
        <v>2192</v>
      </c>
      <c r="C11" s="191">
        <v>416</v>
      </c>
      <c r="D11" s="191">
        <v>0</v>
      </c>
      <c r="E11" s="191">
        <v>0</v>
      </c>
      <c r="F11" s="191">
        <v>0</v>
      </c>
      <c r="G11" s="191">
        <v>0</v>
      </c>
      <c r="H11" s="192">
        <v>5788</v>
      </c>
      <c r="I11" s="191">
        <v>0</v>
      </c>
      <c r="J11" s="191">
        <v>225</v>
      </c>
      <c r="K11" s="191">
        <v>0</v>
      </c>
      <c r="L11" s="192">
        <v>0</v>
      </c>
      <c r="M11" s="192">
        <v>8621</v>
      </c>
    </row>
    <row r="12" spans="1:13" ht="14.25" customHeight="1">
      <c r="A12" s="191" t="s">
        <v>38</v>
      </c>
      <c r="B12" s="192">
        <v>4864</v>
      </c>
      <c r="C12" s="192">
        <v>7650</v>
      </c>
      <c r="D12" s="192">
        <v>1389</v>
      </c>
      <c r="E12" s="191">
        <v>0</v>
      </c>
      <c r="F12" s="192">
        <v>6784</v>
      </c>
      <c r="G12" s="191">
        <v>198</v>
      </c>
      <c r="H12" s="192">
        <v>39599</v>
      </c>
      <c r="I12" s="191">
        <v>31</v>
      </c>
      <c r="J12" s="191">
        <v>378</v>
      </c>
      <c r="K12" s="191">
        <v>0</v>
      </c>
      <c r="L12" s="191">
        <v>43</v>
      </c>
      <c r="M12" s="192">
        <v>60936</v>
      </c>
    </row>
    <row r="13" spans="1:13" ht="14.25" customHeight="1">
      <c r="A13" s="191" t="s">
        <v>42</v>
      </c>
      <c r="B13" s="192">
        <v>2740</v>
      </c>
      <c r="C13" s="192">
        <v>4298</v>
      </c>
      <c r="D13" s="191">
        <v>101</v>
      </c>
      <c r="E13" s="191">
        <v>0</v>
      </c>
      <c r="F13" s="192">
        <v>3056</v>
      </c>
      <c r="G13" s="191">
        <v>0</v>
      </c>
      <c r="H13" s="192">
        <v>6083</v>
      </c>
      <c r="I13" s="191">
        <v>0</v>
      </c>
      <c r="J13" s="191">
        <v>65</v>
      </c>
      <c r="K13" s="191">
        <v>43</v>
      </c>
      <c r="L13" s="191">
        <v>22</v>
      </c>
      <c r="M13" s="192">
        <v>16408</v>
      </c>
    </row>
    <row r="14" spans="1:13" ht="14.25" customHeight="1">
      <c r="A14" s="191" t="s">
        <v>44</v>
      </c>
      <c r="B14" s="191">
        <v>692</v>
      </c>
      <c r="C14" s="191">
        <v>811</v>
      </c>
      <c r="D14" s="191">
        <v>9</v>
      </c>
      <c r="E14" s="191">
        <v>0</v>
      </c>
      <c r="F14" s="191">
        <v>22</v>
      </c>
      <c r="G14" s="191">
        <v>11</v>
      </c>
      <c r="H14" s="192">
        <v>3585</v>
      </c>
      <c r="I14" s="191">
        <v>0</v>
      </c>
      <c r="J14" s="191">
        <v>0</v>
      </c>
      <c r="K14" s="191">
        <v>0</v>
      </c>
      <c r="L14" s="191">
        <v>0</v>
      </c>
      <c r="M14" s="192">
        <v>5130</v>
      </c>
    </row>
    <row r="15" spans="1:13" ht="14.25" customHeight="1">
      <c r="A15" s="191" t="s">
        <v>47</v>
      </c>
      <c r="B15" s="191">
        <v>765</v>
      </c>
      <c r="C15" s="191">
        <v>799</v>
      </c>
      <c r="D15" s="191">
        <v>0</v>
      </c>
      <c r="E15" s="191">
        <v>0</v>
      </c>
      <c r="F15" s="191">
        <v>903</v>
      </c>
      <c r="G15" s="191">
        <v>0</v>
      </c>
      <c r="H15" s="192">
        <v>4252</v>
      </c>
      <c r="I15" s="191">
        <v>0</v>
      </c>
      <c r="J15" s="191">
        <v>0</v>
      </c>
      <c r="K15" s="191">
        <v>0</v>
      </c>
      <c r="L15" s="192">
        <v>1804</v>
      </c>
      <c r="M15" s="192">
        <v>8523</v>
      </c>
    </row>
    <row r="16" spans="1:13" ht="14.25" customHeight="1">
      <c r="A16" s="191" t="s">
        <v>49</v>
      </c>
      <c r="B16" s="191">
        <v>625</v>
      </c>
      <c r="C16" s="192">
        <v>2654</v>
      </c>
      <c r="D16" s="191">
        <v>0</v>
      </c>
      <c r="E16" s="191">
        <v>1016</v>
      </c>
      <c r="F16" s="191">
        <v>490</v>
      </c>
      <c r="G16" s="191">
        <v>76</v>
      </c>
      <c r="H16" s="192">
        <v>4971</v>
      </c>
      <c r="I16" s="191">
        <v>0</v>
      </c>
      <c r="J16" s="191">
        <v>329</v>
      </c>
      <c r="K16" s="191">
        <v>0</v>
      </c>
      <c r="L16" s="191">
        <v>48</v>
      </c>
      <c r="M16" s="192">
        <v>10209</v>
      </c>
    </row>
    <row r="17" spans="1:13" ht="14.25" customHeight="1">
      <c r="A17" s="191" t="s">
        <v>52</v>
      </c>
      <c r="B17" s="192">
        <v>2028</v>
      </c>
      <c r="C17" s="191">
        <v>485</v>
      </c>
      <c r="D17" s="191">
        <v>290</v>
      </c>
      <c r="E17" s="192">
        <v>4422</v>
      </c>
      <c r="F17" s="192">
        <v>1547</v>
      </c>
      <c r="G17" s="191">
        <v>0</v>
      </c>
      <c r="H17" s="192">
        <v>6375</v>
      </c>
      <c r="I17" s="191">
        <v>0</v>
      </c>
      <c r="J17" s="191">
        <v>66</v>
      </c>
      <c r="K17" s="191">
        <v>0</v>
      </c>
      <c r="L17" s="191">
        <v>36</v>
      </c>
      <c r="M17" s="192">
        <v>15249</v>
      </c>
    </row>
    <row r="18" spans="1:13" ht="14.25" customHeight="1">
      <c r="A18" s="191" t="s">
        <v>54</v>
      </c>
      <c r="B18" s="192">
        <v>2242</v>
      </c>
      <c r="C18" s="192">
        <v>2064</v>
      </c>
      <c r="D18" s="191">
        <v>0</v>
      </c>
      <c r="E18" s="192">
        <v>10574</v>
      </c>
      <c r="F18" s="192">
        <v>1221</v>
      </c>
      <c r="G18" s="191">
        <v>0</v>
      </c>
      <c r="H18" s="192">
        <v>8524</v>
      </c>
      <c r="I18" s="191">
        <v>0</v>
      </c>
      <c r="J18" s="191">
        <v>0</v>
      </c>
      <c r="K18" s="191">
        <v>0</v>
      </c>
      <c r="L18" s="192">
        <v>263</v>
      </c>
      <c r="M18" s="192">
        <v>24888</v>
      </c>
    </row>
    <row r="19" spans="1:13" ht="14.25" customHeight="1">
      <c r="A19" s="191" t="s">
        <v>56</v>
      </c>
      <c r="B19" s="192">
        <v>2996</v>
      </c>
      <c r="C19" s="191">
        <v>1955</v>
      </c>
      <c r="D19" s="191">
        <v>0</v>
      </c>
      <c r="E19" s="191">
        <v>0</v>
      </c>
      <c r="F19" s="192">
        <v>2871</v>
      </c>
      <c r="G19" s="191">
        <v>28</v>
      </c>
      <c r="H19" s="192">
        <v>12377</v>
      </c>
      <c r="I19" s="191">
        <v>0</v>
      </c>
      <c r="J19" s="191">
        <v>22</v>
      </c>
      <c r="K19" s="191">
        <v>0</v>
      </c>
      <c r="L19" s="191">
        <v>80</v>
      </c>
      <c r="M19" s="192">
        <v>20329</v>
      </c>
    </row>
    <row r="20" spans="1:13" ht="14.25" customHeight="1">
      <c r="A20" s="191" t="s">
        <v>57</v>
      </c>
      <c r="B20" s="192">
        <v>4294</v>
      </c>
      <c r="C20" s="192">
        <v>31956</v>
      </c>
      <c r="D20" s="191">
        <v>310</v>
      </c>
      <c r="E20" s="192">
        <v>12458</v>
      </c>
      <c r="F20" s="192">
        <v>1973</v>
      </c>
      <c r="G20" s="191">
        <v>228</v>
      </c>
      <c r="H20" s="192">
        <v>36469</v>
      </c>
      <c r="I20" s="191">
        <v>175</v>
      </c>
      <c r="J20" s="191">
        <v>0</v>
      </c>
      <c r="K20" s="191">
        <v>0</v>
      </c>
      <c r="L20" s="192">
        <v>2330</v>
      </c>
      <c r="M20" s="192">
        <v>90193</v>
      </c>
    </row>
    <row r="21" spans="1:13" ht="14.25" customHeight="1">
      <c r="A21" s="191" t="s">
        <v>59</v>
      </c>
      <c r="B21" s="192">
        <v>9269</v>
      </c>
      <c r="C21" s="192">
        <v>8931</v>
      </c>
      <c r="D21" s="192">
        <v>963</v>
      </c>
      <c r="E21" s="191">
        <v>0</v>
      </c>
      <c r="F21" s="192">
        <v>2371</v>
      </c>
      <c r="G21" s="191">
        <v>0</v>
      </c>
      <c r="H21" s="192">
        <v>30512</v>
      </c>
      <c r="I21" s="191">
        <v>0</v>
      </c>
      <c r="J21" s="191">
        <v>14</v>
      </c>
      <c r="K21" s="191">
        <v>0</v>
      </c>
      <c r="L21" s="192">
        <v>1588</v>
      </c>
      <c r="M21" s="192">
        <v>53648</v>
      </c>
    </row>
    <row r="22" spans="1:13" ht="14.25" customHeight="1">
      <c r="A22" s="191" t="s">
        <v>322</v>
      </c>
      <c r="B22" s="192">
        <v>2175</v>
      </c>
      <c r="C22" s="192">
        <v>6023</v>
      </c>
      <c r="D22" s="191">
        <v>62</v>
      </c>
      <c r="E22" s="191">
        <v>0</v>
      </c>
      <c r="F22" s="192">
        <v>3116</v>
      </c>
      <c r="G22" s="191">
        <v>15</v>
      </c>
      <c r="H22" s="192">
        <v>14457</v>
      </c>
      <c r="I22" s="191">
        <v>0</v>
      </c>
      <c r="J22" s="191">
        <v>0</v>
      </c>
      <c r="K22" s="191">
        <v>0</v>
      </c>
      <c r="L22" s="191">
        <v>719</v>
      </c>
      <c r="M22" s="192">
        <v>26567</v>
      </c>
    </row>
    <row r="23" spans="1:13" ht="14.25" customHeight="1">
      <c r="A23" s="191" t="s">
        <v>222</v>
      </c>
      <c r="B23" s="192">
        <v>6286</v>
      </c>
      <c r="C23" s="191">
        <v>8164</v>
      </c>
      <c r="D23" s="191">
        <v>0</v>
      </c>
      <c r="E23" s="192">
        <v>2378</v>
      </c>
      <c r="F23" s="191">
        <v>891</v>
      </c>
      <c r="G23" s="191">
        <v>88</v>
      </c>
      <c r="H23" s="192">
        <v>9210</v>
      </c>
      <c r="I23" s="191">
        <v>0</v>
      </c>
      <c r="J23" s="191">
        <v>35</v>
      </c>
      <c r="K23" s="191">
        <v>0</v>
      </c>
      <c r="L23" s="191">
        <v>135</v>
      </c>
      <c r="M23" s="192">
        <v>27187</v>
      </c>
    </row>
    <row r="24" spans="1:13" ht="14.25" customHeight="1">
      <c r="A24" s="191" t="s">
        <v>60</v>
      </c>
      <c r="B24" s="192">
        <v>1746</v>
      </c>
      <c r="C24" s="191">
        <v>346</v>
      </c>
      <c r="D24" s="191">
        <v>0</v>
      </c>
      <c r="E24" s="192">
        <v>2441</v>
      </c>
      <c r="F24" s="192">
        <v>1887</v>
      </c>
      <c r="G24" s="191">
        <v>7</v>
      </c>
      <c r="H24" s="192">
        <v>5422</v>
      </c>
      <c r="I24" s="191">
        <v>0</v>
      </c>
      <c r="J24" s="191">
        <v>25</v>
      </c>
      <c r="K24" s="191">
        <v>0</v>
      </c>
      <c r="L24" s="191">
        <v>0</v>
      </c>
      <c r="M24" s="192">
        <v>11874</v>
      </c>
    </row>
    <row r="25" spans="1:13" ht="14.25" customHeight="1">
      <c r="A25" s="191" t="s">
        <v>323</v>
      </c>
      <c r="B25" s="192">
        <v>5755</v>
      </c>
      <c r="C25" s="192">
        <v>1397</v>
      </c>
      <c r="D25" s="191">
        <v>0</v>
      </c>
      <c r="E25" s="191">
        <v>4</v>
      </c>
      <c r="F25" s="191">
        <v>3</v>
      </c>
      <c r="G25" s="191">
        <v>14</v>
      </c>
      <c r="H25" s="192">
        <v>14027</v>
      </c>
      <c r="I25" s="191">
        <v>33</v>
      </c>
      <c r="J25" s="191">
        <v>148</v>
      </c>
      <c r="K25" s="191">
        <v>0</v>
      </c>
      <c r="L25" s="191">
        <v>660</v>
      </c>
      <c r="M25" s="192">
        <v>22041</v>
      </c>
    </row>
    <row r="26" spans="1:13" ht="14.25" customHeight="1">
      <c r="A26" s="191" t="s">
        <v>63</v>
      </c>
      <c r="B26" s="191">
        <v>847</v>
      </c>
      <c r="C26" s="191">
        <v>387</v>
      </c>
      <c r="D26" s="191">
        <v>0</v>
      </c>
      <c r="E26" s="191">
        <v>0</v>
      </c>
      <c r="F26" s="191">
        <v>301</v>
      </c>
      <c r="G26" s="191">
        <v>1</v>
      </c>
      <c r="H26" s="192">
        <v>6219</v>
      </c>
      <c r="I26" s="191">
        <v>0</v>
      </c>
      <c r="J26" s="191">
        <v>12</v>
      </c>
      <c r="K26" s="191">
        <v>0</v>
      </c>
      <c r="L26" s="191">
        <v>948</v>
      </c>
      <c r="M26" s="192">
        <v>8715</v>
      </c>
    </row>
    <row r="27" spans="1:13" ht="14.25" customHeight="1">
      <c r="A27" s="191" t="s">
        <v>65</v>
      </c>
      <c r="B27" s="192">
        <v>4342</v>
      </c>
      <c r="C27" s="192">
        <v>2354</v>
      </c>
      <c r="D27" s="191">
        <v>227</v>
      </c>
      <c r="E27" s="191">
        <v>0</v>
      </c>
      <c r="F27" s="192">
        <v>1823</v>
      </c>
      <c r="G27" s="191">
        <v>0</v>
      </c>
      <c r="H27" s="192">
        <v>5551</v>
      </c>
      <c r="I27" s="191">
        <v>0</v>
      </c>
      <c r="J27" s="191">
        <v>0</v>
      </c>
      <c r="K27" s="191">
        <v>0</v>
      </c>
      <c r="L27" s="191">
        <v>15</v>
      </c>
      <c r="M27" s="192">
        <v>14312</v>
      </c>
    </row>
    <row r="28" spans="1:13" ht="14.25" customHeight="1">
      <c r="A28" s="191" t="s">
        <v>70</v>
      </c>
      <c r="B28" s="192">
        <v>3969</v>
      </c>
      <c r="C28" s="192">
        <v>3577</v>
      </c>
      <c r="D28" s="192">
        <v>5294</v>
      </c>
      <c r="E28" s="192">
        <v>14408</v>
      </c>
      <c r="F28" s="192">
        <v>5988</v>
      </c>
      <c r="G28" s="191">
        <v>492</v>
      </c>
      <c r="H28" s="192">
        <v>29554</v>
      </c>
      <c r="I28" s="191">
        <v>123</v>
      </c>
      <c r="J28" s="192">
        <v>841</v>
      </c>
      <c r="K28" s="191">
        <v>171</v>
      </c>
      <c r="L28" s="192">
        <v>2498</v>
      </c>
      <c r="M28" s="192">
        <v>66915</v>
      </c>
    </row>
    <row r="29" spans="1:13" ht="14.25" customHeight="1">
      <c r="A29" s="191" t="s">
        <v>74</v>
      </c>
      <c r="B29" s="192">
        <v>854</v>
      </c>
      <c r="C29" s="191">
        <v>545</v>
      </c>
      <c r="D29" s="191">
        <v>0</v>
      </c>
      <c r="E29" s="191">
        <v>14</v>
      </c>
      <c r="F29" s="191">
        <v>172</v>
      </c>
      <c r="G29" s="191">
        <v>0</v>
      </c>
      <c r="H29" s="192">
        <v>2856</v>
      </c>
      <c r="I29" s="191">
        <v>0</v>
      </c>
      <c r="J29" s="191">
        <v>10</v>
      </c>
      <c r="K29" s="191">
        <v>0</v>
      </c>
      <c r="L29" s="191">
        <v>0</v>
      </c>
      <c r="M29" s="192">
        <v>4451</v>
      </c>
    </row>
    <row r="30" spans="1:13" ht="14.25" customHeight="1">
      <c r="A30" s="191" t="s">
        <v>75</v>
      </c>
      <c r="B30" s="192">
        <v>2505</v>
      </c>
      <c r="C30" s="192">
        <v>6623</v>
      </c>
      <c r="D30" s="191">
        <v>0</v>
      </c>
      <c r="E30" s="191">
        <v>2</v>
      </c>
      <c r="F30" s="191">
        <v>0</v>
      </c>
      <c r="G30" s="191">
        <v>0</v>
      </c>
      <c r="H30" s="192">
        <v>5122</v>
      </c>
      <c r="I30" s="191">
        <v>0</v>
      </c>
      <c r="J30" s="191">
        <v>52</v>
      </c>
      <c r="K30" s="191">
        <v>0</v>
      </c>
      <c r="L30" s="191">
        <v>121</v>
      </c>
      <c r="M30" s="192">
        <v>14425</v>
      </c>
    </row>
    <row r="31" spans="1:13" ht="14.25" customHeight="1">
      <c r="A31" s="191" t="s">
        <v>76</v>
      </c>
      <c r="B31" s="192">
        <v>1666</v>
      </c>
      <c r="C31" s="192">
        <v>6379</v>
      </c>
      <c r="D31" s="192">
        <v>1137</v>
      </c>
      <c r="E31" s="192">
        <v>5098</v>
      </c>
      <c r="F31" s="191">
        <v>0</v>
      </c>
      <c r="G31" s="191">
        <v>0</v>
      </c>
      <c r="H31" s="192">
        <v>16540</v>
      </c>
      <c r="I31" s="191">
        <v>0</v>
      </c>
      <c r="J31" s="191">
        <v>30</v>
      </c>
      <c r="K31" s="191">
        <v>0</v>
      </c>
      <c r="L31" s="192">
        <v>172</v>
      </c>
      <c r="M31" s="192">
        <v>31022</v>
      </c>
    </row>
    <row r="32" spans="1:13" ht="14.25" customHeight="1">
      <c r="A32" s="191" t="s">
        <v>79</v>
      </c>
      <c r="B32" s="192">
        <v>2127</v>
      </c>
      <c r="C32" s="192">
        <v>3934</v>
      </c>
      <c r="D32" s="192">
        <v>2768</v>
      </c>
      <c r="E32" s="192">
        <v>13063</v>
      </c>
      <c r="F32" s="192">
        <v>1313</v>
      </c>
      <c r="G32" s="191">
        <v>3</v>
      </c>
      <c r="H32" s="192">
        <v>18189</v>
      </c>
      <c r="I32" s="191">
        <v>0</v>
      </c>
      <c r="J32" s="192">
        <v>1679</v>
      </c>
      <c r="K32" s="191">
        <v>0</v>
      </c>
      <c r="L32" s="191">
        <v>607</v>
      </c>
      <c r="M32" s="192">
        <v>43683</v>
      </c>
    </row>
    <row r="33" spans="1:13" ht="14.25" customHeight="1">
      <c r="A33" s="191" t="s">
        <v>187</v>
      </c>
      <c r="B33" s="192">
        <v>979</v>
      </c>
      <c r="C33" s="191">
        <v>615</v>
      </c>
      <c r="D33" s="191">
        <v>2</v>
      </c>
      <c r="E33" s="191">
        <v>0</v>
      </c>
      <c r="F33" s="191">
        <v>643</v>
      </c>
      <c r="G33" s="191">
        <v>0</v>
      </c>
      <c r="H33" s="192">
        <v>2198</v>
      </c>
      <c r="I33" s="191">
        <v>0</v>
      </c>
      <c r="J33" s="191">
        <v>56</v>
      </c>
      <c r="K33" s="191">
        <v>0</v>
      </c>
      <c r="L33" s="191">
        <v>0</v>
      </c>
      <c r="M33" s="192">
        <v>4493</v>
      </c>
    </row>
    <row r="34" spans="1:13" ht="14.25" customHeight="1">
      <c r="A34" s="191" t="s">
        <v>82</v>
      </c>
      <c r="B34" s="192">
        <v>2064</v>
      </c>
      <c r="C34" s="191">
        <v>605</v>
      </c>
      <c r="D34" s="191">
        <v>0</v>
      </c>
      <c r="E34" s="192">
        <v>15226</v>
      </c>
      <c r="F34" s="191">
        <v>300</v>
      </c>
      <c r="G34" s="191">
        <v>0</v>
      </c>
      <c r="H34" s="192">
        <v>3903</v>
      </c>
      <c r="I34" s="191">
        <v>217</v>
      </c>
      <c r="J34" s="191">
        <v>0</v>
      </c>
      <c r="K34" s="191">
        <v>0</v>
      </c>
      <c r="L34" s="192">
        <v>2371</v>
      </c>
      <c r="M34" s="192">
        <v>24686</v>
      </c>
    </row>
    <row r="35" spans="1:13" ht="14.25" customHeight="1">
      <c r="A35" s="191" t="s">
        <v>226</v>
      </c>
      <c r="B35" s="191">
        <v>942</v>
      </c>
      <c r="C35" s="191">
        <v>581</v>
      </c>
      <c r="D35" s="191">
        <v>0</v>
      </c>
      <c r="E35" s="191">
        <v>0</v>
      </c>
      <c r="F35" s="191">
        <v>17</v>
      </c>
      <c r="G35" s="191">
        <v>0</v>
      </c>
      <c r="H35" s="192">
        <v>1334</v>
      </c>
      <c r="I35" s="191">
        <v>0</v>
      </c>
      <c r="J35" s="191">
        <v>126</v>
      </c>
      <c r="K35" s="191">
        <v>0</v>
      </c>
      <c r="L35" s="191">
        <v>134</v>
      </c>
      <c r="M35" s="192">
        <v>3134</v>
      </c>
    </row>
    <row r="36" spans="1:13" ht="14.25" customHeight="1">
      <c r="A36" s="191" t="s">
        <v>85</v>
      </c>
      <c r="B36" s="191">
        <v>949</v>
      </c>
      <c r="C36" s="191">
        <v>1015</v>
      </c>
      <c r="D36" s="191">
        <v>29</v>
      </c>
      <c r="E36" s="191">
        <v>0</v>
      </c>
      <c r="F36" s="191">
        <v>27</v>
      </c>
      <c r="G36" s="191">
        <v>0</v>
      </c>
      <c r="H36" s="191">
        <v>524</v>
      </c>
      <c r="I36" s="191">
        <v>0</v>
      </c>
      <c r="J36" s="191">
        <v>8</v>
      </c>
      <c r="K36" s="191">
        <v>0</v>
      </c>
      <c r="L36" s="191">
        <v>0</v>
      </c>
      <c r="M36" s="192">
        <v>2552</v>
      </c>
    </row>
    <row r="37" spans="1:13" ht="14.25" customHeight="1">
      <c r="A37" s="191" t="s">
        <v>88</v>
      </c>
      <c r="B37" s="192">
        <v>3316</v>
      </c>
      <c r="C37" s="191">
        <v>829</v>
      </c>
      <c r="D37" s="192">
        <v>3007</v>
      </c>
      <c r="E37" s="192">
        <v>96596</v>
      </c>
      <c r="F37" s="192">
        <v>1691</v>
      </c>
      <c r="G37" s="191">
        <v>247</v>
      </c>
      <c r="H37" s="192">
        <v>11507</v>
      </c>
      <c r="I37" s="191">
        <v>0</v>
      </c>
      <c r="J37" s="191">
        <v>75</v>
      </c>
      <c r="K37" s="191">
        <v>0</v>
      </c>
      <c r="L37" s="191">
        <v>0</v>
      </c>
      <c r="M37" s="192">
        <v>117268</v>
      </c>
    </row>
    <row r="38" spans="1:13" ht="14.25" customHeight="1">
      <c r="A38" s="191" t="s">
        <v>227</v>
      </c>
      <c r="B38" s="192">
        <v>2785</v>
      </c>
      <c r="C38" s="192">
        <v>6525</v>
      </c>
      <c r="D38" s="191">
        <v>573</v>
      </c>
      <c r="E38" s="191">
        <v>0</v>
      </c>
      <c r="F38" s="192">
        <v>1208</v>
      </c>
      <c r="G38" s="191">
        <v>0</v>
      </c>
      <c r="H38" s="192">
        <v>9166</v>
      </c>
      <c r="I38" s="191">
        <v>0</v>
      </c>
      <c r="J38" s="191">
        <v>0</v>
      </c>
      <c r="K38" s="191">
        <v>0</v>
      </c>
      <c r="L38" s="192">
        <v>1818</v>
      </c>
      <c r="M38" s="192">
        <v>22075</v>
      </c>
    </row>
    <row r="39" spans="1:13" ht="14.25" customHeight="1">
      <c r="A39" s="191" t="s">
        <v>91</v>
      </c>
      <c r="B39" s="192">
        <v>1008</v>
      </c>
      <c r="C39" s="191">
        <v>952</v>
      </c>
      <c r="D39" s="191">
        <v>19</v>
      </c>
      <c r="E39" s="191">
        <v>0</v>
      </c>
      <c r="F39" s="191">
        <v>784</v>
      </c>
      <c r="G39" s="191">
        <v>4</v>
      </c>
      <c r="H39" s="192">
        <v>3406</v>
      </c>
      <c r="I39" s="191">
        <v>0</v>
      </c>
      <c r="J39" s="191">
        <v>0</v>
      </c>
      <c r="K39" s="191">
        <v>0</v>
      </c>
      <c r="L39" s="191">
        <v>2</v>
      </c>
      <c r="M39" s="192">
        <v>6175</v>
      </c>
    </row>
    <row r="40" spans="1:13" ht="14.25" customHeight="1">
      <c r="A40" s="191" t="s">
        <v>92</v>
      </c>
      <c r="B40" s="192">
        <v>2595</v>
      </c>
      <c r="C40" s="192">
        <v>7267</v>
      </c>
      <c r="D40" s="191">
        <v>58</v>
      </c>
      <c r="E40" s="192">
        <v>2033</v>
      </c>
      <c r="F40" s="192">
        <v>3060</v>
      </c>
      <c r="G40" s="191">
        <v>56</v>
      </c>
      <c r="H40" s="192">
        <v>13817</v>
      </c>
      <c r="I40" s="191">
        <v>0</v>
      </c>
      <c r="J40" s="191">
        <v>132</v>
      </c>
      <c r="K40" s="191">
        <v>0</v>
      </c>
      <c r="L40" s="192">
        <v>3216</v>
      </c>
      <c r="M40" s="192">
        <v>32234</v>
      </c>
    </row>
    <row r="41" spans="1:13" ht="14.25" customHeight="1">
      <c r="A41" s="191" t="s">
        <v>189</v>
      </c>
      <c r="B41" s="192">
        <v>4099</v>
      </c>
      <c r="C41" s="192">
        <v>22066</v>
      </c>
      <c r="D41" s="192">
        <v>1648</v>
      </c>
      <c r="E41" s="192">
        <v>7585</v>
      </c>
      <c r="F41" s="192">
        <v>5203</v>
      </c>
      <c r="G41" s="191">
        <v>0</v>
      </c>
      <c r="H41" s="192">
        <v>22021</v>
      </c>
      <c r="I41" s="191">
        <v>0</v>
      </c>
      <c r="J41" s="191">
        <v>659</v>
      </c>
      <c r="K41" s="191">
        <v>0</v>
      </c>
      <c r="L41" s="191">
        <v>39</v>
      </c>
      <c r="M41" s="192">
        <v>63320</v>
      </c>
    </row>
    <row r="42" spans="1:13" ht="14.25" customHeight="1">
      <c r="A42" s="191" t="s">
        <v>96</v>
      </c>
      <c r="B42" s="192">
        <v>1655</v>
      </c>
      <c r="C42" s="191">
        <v>702</v>
      </c>
      <c r="D42" s="191">
        <v>0</v>
      </c>
      <c r="E42" s="191">
        <v>0</v>
      </c>
      <c r="F42" s="192">
        <v>1016</v>
      </c>
      <c r="G42" s="191">
        <v>12</v>
      </c>
      <c r="H42" s="192">
        <v>5564</v>
      </c>
      <c r="I42" s="191">
        <v>0</v>
      </c>
      <c r="J42" s="191">
        <v>23</v>
      </c>
      <c r="K42" s="191">
        <v>0</v>
      </c>
      <c r="L42" s="192">
        <v>1110</v>
      </c>
      <c r="M42" s="192">
        <v>10082</v>
      </c>
    </row>
    <row r="43" spans="1:13" ht="14.25" customHeight="1">
      <c r="A43" s="191" t="s">
        <v>98</v>
      </c>
      <c r="B43" s="192">
        <v>1017</v>
      </c>
      <c r="C43" s="191">
        <v>2165</v>
      </c>
      <c r="D43" s="191">
        <v>0</v>
      </c>
      <c r="E43" s="191">
        <v>0</v>
      </c>
      <c r="F43" s="192">
        <v>1013</v>
      </c>
      <c r="G43" s="191">
        <v>8</v>
      </c>
      <c r="H43" s="192">
        <v>4714</v>
      </c>
      <c r="I43" s="191">
        <v>2</v>
      </c>
      <c r="J43" s="191">
        <v>16</v>
      </c>
      <c r="K43" s="191">
        <v>0</v>
      </c>
      <c r="L43" s="191">
        <v>50</v>
      </c>
      <c r="M43" s="192">
        <v>8985</v>
      </c>
    </row>
    <row r="44" spans="1:13" ht="14.25" customHeight="1">
      <c r="A44" s="191" t="s">
        <v>99</v>
      </c>
      <c r="B44" s="192">
        <v>1511</v>
      </c>
      <c r="C44" s="191">
        <v>7076</v>
      </c>
      <c r="D44" s="191">
        <v>157</v>
      </c>
      <c r="E44" s="191">
        <v>0</v>
      </c>
      <c r="F44" s="192">
        <v>1263</v>
      </c>
      <c r="G44" s="191">
        <v>1</v>
      </c>
      <c r="H44" s="192">
        <v>2710</v>
      </c>
      <c r="I44" s="191">
        <v>0</v>
      </c>
      <c r="J44" s="191">
        <v>354</v>
      </c>
      <c r="K44" s="191">
        <v>0</v>
      </c>
      <c r="L44" s="191">
        <v>0</v>
      </c>
      <c r="M44" s="192">
        <v>13072</v>
      </c>
    </row>
    <row r="45" spans="1:13" ht="14.25" customHeight="1">
      <c r="A45" s="191" t="s">
        <v>228</v>
      </c>
      <c r="B45" s="192">
        <v>4828</v>
      </c>
      <c r="C45" s="192">
        <v>6373</v>
      </c>
      <c r="D45" s="191">
        <v>580</v>
      </c>
      <c r="E45" s="192">
        <v>5841</v>
      </c>
      <c r="F45" s="192">
        <v>3784</v>
      </c>
      <c r="G45" s="191">
        <v>0</v>
      </c>
      <c r="H45" s="192">
        <v>17252</v>
      </c>
      <c r="I45" s="191">
        <v>0</v>
      </c>
      <c r="J45" s="191">
        <v>72</v>
      </c>
      <c r="K45" s="191">
        <v>0</v>
      </c>
      <c r="L45" s="191">
        <v>30</v>
      </c>
      <c r="M45" s="192">
        <v>38760</v>
      </c>
    </row>
    <row r="46" spans="1:13" ht="14.25" customHeight="1">
      <c r="A46" s="191" t="s">
        <v>102</v>
      </c>
      <c r="B46" s="191">
        <v>515</v>
      </c>
      <c r="C46" s="191">
        <v>532</v>
      </c>
      <c r="D46" s="191">
        <v>4</v>
      </c>
      <c r="E46" s="191">
        <v>954</v>
      </c>
      <c r="F46" s="191">
        <v>0</v>
      </c>
      <c r="G46" s="191">
        <v>0</v>
      </c>
      <c r="H46" s="192">
        <v>2204</v>
      </c>
      <c r="I46" s="191">
        <v>0</v>
      </c>
      <c r="J46" s="191">
        <v>97</v>
      </c>
      <c r="K46" s="191">
        <v>0</v>
      </c>
      <c r="L46" s="191">
        <v>0</v>
      </c>
      <c r="M46" s="192">
        <v>4306</v>
      </c>
    </row>
    <row r="47" spans="1:13" ht="14.25" customHeight="1">
      <c r="A47" s="191" t="s">
        <v>104</v>
      </c>
      <c r="B47" s="192">
        <v>5010</v>
      </c>
      <c r="C47" s="192">
        <v>6667</v>
      </c>
      <c r="D47" s="191">
        <v>0</v>
      </c>
      <c r="E47" s="191">
        <v>0</v>
      </c>
      <c r="F47" s="192">
        <v>3472</v>
      </c>
      <c r="G47" s="191">
        <v>158</v>
      </c>
      <c r="H47" s="192">
        <v>20192</v>
      </c>
      <c r="I47" s="191">
        <v>0</v>
      </c>
      <c r="J47" s="191">
        <v>50</v>
      </c>
      <c r="K47" s="191">
        <v>0</v>
      </c>
      <c r="L47" s="191">
        <v>55</v>
      </c>
      <c r="M47" s="192">
        <v>35604</v>
      </c>
    </row>
    <row r="48" spans="1:13" ht="14.25" customHeight="1">
      <c r="A48" s="191" t="s">
        <v>105</v>
      </c>
      <c r="B48" s="192">
        <v>4361</v>
      </c>
      <c r="C48" s="191">
        <v>979</v>
      </c>
      <c r="D48" s="191">
        <v>614</v>
      </c>
      <c r="E48" s="192">
        <v>27635</v>
      </c>
      <c r="F48" s="192">
        <v>4646</v>
      </c>
      <c r="G48" s="191">
        <v>192</v>
      </c>
      <c r="H48" s="192">
        <v>14496</v>
      </c>
      <c r="I48" s="191">
        <v>0</v>
      </c>
      <c r="J48" s="191">
        <v>242</v>
      </c>
      <c r="K48" s="191">
        <v>0</v>
      </c>
      <c r="L48" s="192">
        <v>20314</v>
      </c>
      <c r="M48" s="192">
        <v>73479</v>
      </c>
    </row>
    <row r="49" spans="1:13" ht="14.25" customHeight="1">
      <c r="A49" s="191" t="s">
        <v>106</v>
      </c>
      <c r="B49" s="191">
        <v>688</v>
      </c>
      <c r="C49" s="191">
        <v>602</v>
      </c>
      <c r="D49" s="191">
        <v>390</v>
      </c>
      <c r="E49" s="191">
        <v>169</v>
      </c>
      <c r="F49" s="191">
        <v>105</v>
      </c>
      <c r="G49" s="191">
        <v>0</v>
      </c>
      <c r="H49" s="192">
        <v>1641</v>
      </c>
      <c r="I49" s="191">
        <v>0</v>
      </c>
      <c r="J49" s="191">
        <v>15</v>
      </c>
      <c r="K49" s="191">
        <v>0</v>
      </c>
      <c r="L49" s="191">
        <v>0</v>
      </c>
      <c r="M49" s="192">
        <v>3610</v>
      </c>
    </row>
    <row r="50" spans="1:13" ht="14.25" customHeight="1">
      <c r="A50" s="191" t="s">
        <v>108</v>
      </c>
      <c r="B50" s="192">
        <v>1809</v>
      </c>
      <c r="C50" s="191">
        <v>398</v>
      </c>
      <c r="D50" s="191">
        <v>189</v>
      </c>
      <c r="E50" s="192">
        <v>3252</v>
      </c>
      <c r="F50" s="192">
        <v>1436</v>
      </c>
      <c r="G50" s="191">
        <v>1</v>
      </c>
      <c r="H50" s="192">
        <v>6469</v>
      </c>
      <c r="I50" s="191">
        <v>0</v>
      </c>
      <c r="J50" s="191">
        <v>0</v>
      </c>
      <c r="K50" s="191">
        <v>0</v>
      </c>
      <c r="L50" s="191">
        <v>0</v>
      </c>
      <c r="M50" s="192">
        <v>13554</v>
      </c>
    </row>
    <row r="51" spans="1:13" ht="14.25" customHeight="1">
      <c r="A51" s="26" t="s">
        <v>109</v>
      </c>
      <c r="B51" s="20">
        <v>4115</v>
      </c>
      <c r="C51" s="20">
        <v>3811</v>
      </c>
      <c r="D51" s="20">
        <v>4510</v>
      </c>
      <c r="E51" s="20">
        <v>24750</v>
      </c>
      <c r="F51" s="26">
        <v>162</v>
      </c>
      <c r="G51" s="26">
        <v>30</v>
      </c>
      <c r="H51" s="20">
        <v>37630</v>
      </c>
      <c r="I51" s="26">
        <v>152</v>
      </c>
      <c r="J51" s="26">
        <v>0</v>
      </c>
      <c r="K51" s="26">
        <v>0</v>
      </c>
      <c r="L51" s="26">
        <v>61</v>
      </c>
      <c r="M51" s="20">
        <v>75221</v>
      </c>
    </row>
    <row r="52" spans="1:13" ht="14.25" customHeight="1">
      <c r="A52" s="26" t="s">
        <v>229</v>
      </c>
      <c r="B52" s="20">
        <v>6089</v>
      </c>
      <c r="C52" s="20">
        <v>2437</v>
      </c>
      <c r="D52" s="26">
        <v>0</v>
      </c>
      <c r="E52" s="20">
        <v>1192</v>
      </c>
      <c r="F52" s="20">
        <v>2845</v>
      </c>
      <c r="G52" s="26">
        <v>32</v>
      </c>
      <c r="H52" s="20">
        <v>10645</v>
      </c>
      <c r="I52" s="26">
        <v>0</v>
      </c>
      <c r="J52" s="26">
        <v>33</v>
      </c>
      <c r="K52" s="26">
        <v>0</v>
      </c>
      <c r="L52" s="26">
        <v>0</v>
      </c>
      <c r="M52" s="20">
        <v>23273</v>
      </c>
    </row>
    <row r="53" spans="1:13" ht="14.25" customHeight="1">
      <c r="A53" s="26" t="s">
        <v>112</v>
      </c>
      <c r="B53" s="20">
        <v>2526</v>
      </c>
      <c r="C53" s="20">
        <v>2731</v>
      </c>
      <c r="D53" s="26">
        <v>314</v>
      </c>
      <c r="E53" s="26">
        <v>285</v>
      </c>
      <c r="F53" s="26">
        <v>0</v>
      </c>
      <c r="G53" s="26">
        <v>7</v>
      </c>
      <c r="H53" s="20">
        <v>14691</v>
      </c>
      <c r="I53" s="26">
        <v>0</v>
      </c>
      <c r="J53" s="26">
        <v>0</v>
      </c>
      <c r="K53" s="26">
        <v>0</v>
      </c>
      <c r="L53" s="26">
        <v>34</v>
      </c>
      <c r="M53" s="20">
        <v>20588</v>
      </c>
    </row>
    <row r="54" spans="1:13" ht="14.25" customHeight="1">
      <c r="A54" s="26" t="s">
        <v>324</v>
      </c>
      <c r="B54" s="20">
        <v>7674</v>
      </c>
      <c r="C54" s="20">
        <v>2567</v>
      </c>
      <c r="D54" s="26">
        <v>466</v>
      </c>
      <c r="E54" s="26">
        <v>0</v>
      </c>
      <c r="F54" s="20">
        <v>4307</v>
      </c>
      <c r="G54" s="26">
        <v>105</v>
      </c>
      <c r="H54" s="20">
        <v>19092</v>
      </c>
      <c r="I54" s="26">
        <v>0</v>
      </c>
      <c r="J54" s="26">
        <v>452</v>
      </c>
      <c r="K54" s="26">
        <v>0</v>
      </c>
      <c r="L54" s="20">
        <v>2014</v>
      </c>
      <c r="M54" s="20">
        <v>36677</v>
      </c>
    </row>
    <row r="55" spans="1:13" ht="14.25" customHeight="1">
      <c r="A55" s="26" t="s">
        <v>114</v>
      </c>
      <c r="B55" s="20">
        <v>2018</v>
      </c>
      <c r="C55" s="20">
        <v>1601</v>
      </c>
      <c r="D55" s="26">
        <v>226</v>
      </c>
      <c r="E55" s="26">
        <v>0</v>
      </c>
      <c r="F55" s="26">
        <v>0</v>
      </c>
      <c r="G55" s="26">
        <v>0</v>
      </c>
      <c r="H55" s="20">
        <v>2690</v>
      </c>
      <c r="I55" s="26">
        <v>0</v>
      </c>
      <c r="J55" s="26">
        <v>255</v>
      </c>
      <c r="K55" s="26">
        <v>0</v>
      </c>
      <c r="L55" s="26">
        <v>34</v>
      </c>
      <c r="M55" s="20">
        <v>6824</v>
      </c>
    </row>
    <row r="56" spans="1:13" ht="14.25" customHeight="1">
      <c r="A56" s="26" t="s">
        <v>116</v>
      </c>
      <c r="B56" s="20">
        <v>2388</v>
      </c>
      <c r="C56" s="26">
        <v>979</v>
      </c>
      <c r="D56" s="26">
        <v>398</v>
      </c>
      <c r="E56" s="26">
        <v>1382</v>
      </c>
      <c r="F56" s="20">
        <v>98</v>
      </c>
      <c r="G56" s="26">
        <v>0</v>
      </c>
      <c r="H56" s="20">
        <v>3924</v>
      </c>
      <c r="I56" s="26">
        <v>0</v>
      </c>
      <c r="J56" s="26">
        <v>97</v>
      </c>
      <c r="K56" s="26">
        <v>0</v>
      </c>
      <c r="L56" s="26">
        <v>858</v>
      </c>
      <c r="M56" s="20">
        <v>10124</v>
      </c>
    </row>
    <row r="57" spans="1:13" ht="14.25" customHeight="1">
      <c r="A57" s="26" t="s">
        <v>190</v>
      </c>
      <c r="B57" s="26">
        <v>330</v>
      </c>
      <c r="C57" s="20">
        <v>1346</v>
      </c>
      <c r="D57" s="26">
        <v>0</v>
      </c>
      <c r="E57" s="26">
        <v>0</v>
      </c>
      <c r="F57" s="26">
        <v>0</v>
      </c>
      <c r="G57" s="26">
        <v>0</v>
      </c>
      <c r="H57" s="20">
        <v>847</v>
      </c>
      <c r="I57" s="26">
        <v>0</v>
      </c>
      <c r="J57" s="26">
        <v>0</v>
      </c>
      <c r="K57" s="26">
        <v>0</v>
      </c>
      <c r="L57" s="26">
        <v>0</v>
      </c>
      <c r="M57" s="20">
        <v>2523</v>
      </c>
    </row>
    <row r="58" spans="1:13" ht="14.25" customHeight="1">
      <c r="A58" s="26" t="s">
        <v>119</v>
      </c>
      <c r="B58" s="20">
        <v>1054</v>
      </c>
      <c r="C58" s="26">
        <v>930</v>
      </c>
      <c r="D58" s="26">
        <v>1</v>
      </c>
      <c r="E58" s="26">
        <v>0</v>
      </c>
      <c r="F58" s="26">
        <v>784</v>
      </c>
      <c r="G58" s="26">
        <v>52</v>
      </c>
      <c r="H58" s="20">
        <v>2613</v>
      </c>
      <c r="I58" s="26">
        <v>108</v>
      </c>
      <c r="J58" s="26">
        <v>0</v>
      </c>
      <c r="K58" s="26">
        <v>0</v>
      </c>
      <c r="L58" s="20">
        <v>699</v>
      </c>
      <c r="M58" s="20">
        <v>6241</v>
      </c>
    </row>
    <row r="59" spans="1:13" ht="14.25" customHeight="1">
      <c r="A59" s="26" t="s">
        <v>332</v>
      </c>
      <c r="B59" s="20">
        <v>1986</v>
      </c>
      <c r="C59" s="26">
        <v>503</v>
      </c>
      <c r="D59" s="26">
        <v>23</v>
      </c>
      <c r="E59" s="26">
        <v>0</v>
      </c>
      <c r="F59" s="26">
        <v>0</v>
      </c>
      <c r="G59" s="26">
        <v>1</v>
      </c>
      <c r="H59" s="20">
        <v>3563</v>
      </c>
      <c r="I59" s="26">
        <v>0</v>
      </c>
      <c r="J59" s="26">
        <v>11</v>
      </c>
      <c r="K59" s="26">
        <v>0</v>
      </c>
      <c r="L59" s="26">
        <v>0</v>
      </c>
      <c r="M59" s="20">
        <v>6087</v>
      </c>
    </row>
    <row r="60" spans="1:13" ht="14.25" customHeight="1">
      <c r="A60" s="26" t="s">
        <v>124</v>
      </c>
      <c r="B60" s="20">
        <v>7866</v>
      </c>
      <c r="C60" s="20">
        <v>77769</v>
      </c>
      <c r="D60" s="26">
        <v>0</v>
      </c>
      <c r="E60" s="20">
        <v>362430</v>
      </c>
      <c r="F60" s="20">
        <v>15341</v>
      </c>
      <c r="G60" s="26">
        <v>334</v>
      </c>
      <c r="H60" s="20">
        <v>45779</v>
      </c>
      <c r="I60" s="26">
        <v>0</v>
      </c>
      <c r="J60" s="20">
        <v>1503</v>
      </c>
      <c r="K60" s="26">
        <v>0</v>
      </c>
      <c r="L60" s="20">
        <v>0</v>
      </c>
      <c r="M60" s="20">
        <v>511022</v>
      </c>
    </row>
    <row r="61" spans="1:13" ht="14.25" customHeight="1">
      <c r="A61" s="26" t="s">
        <v>125</v>
      </c>
      <c r="B61" s="20">
        <v>3635</v>
      </c>
      <c r="C61" s="26">
        <v>979</v>
      </c>
      <c r="D61" s="20">
        <v>2462</v>
      </c>
      <c r="E61" s="20">
        <v>10189</v>
      </c>
      <c r="F61" s="20">
        <v>7027</v>
      </c>
      <c r="G61" s="26">
        <v>8</v>
      </c>
      <c r="H61" s="20">
        <v>9768</v>
      </c>
      <c r="I61" s="26">
        <v>0</v>
      </c>
      <c r="J61" s="26">
        <v>0</v>
      </c>
      <c r="K61" s="26">
        <v>0</v>
      </c>
      <c r="L61" s="20">
        <v>2214</v>
      </c>
      <c r="M61" s="20">
        <v>36282</v>
      </c>
    </row>
    <row r="62" spans="1:13" ht="14.25" customHeight="1">
      <c r="A62" s="26" t="s">
        <v>230</v>
      </c>
      <c r="B62" s="20">
        <v>2231</v>
      </c>
      <c r="C62" s="26">
        <v>534</v>
      </c>
      <c r="D62" s="26">
        <v>0</v>
      </c>
      <c r="E62" s="20">
        <v>2039</v>
      </c>
      <c r="F62" s="26">
        <v>124</v>
      </c>
      <c r="G62" s="26">
        <v>0</v>
      </c>
      <c r="H62" s="20">
        <v>3671</v>
      </c>
      <c r="I62" s="26">
        <v>0</v>
      </c>
      <c r="J62" s="26">
        <v>506</v>
      </c>
      <c r="K62" s="26">
        <v>0</v>
      </c>
      <c r="L62" s="26">
        <v>0</v>
      </c>
      <c r="M62" s="20">
        <v>9105</v>
      </c>
    </row>
    <row r="63" spans="1:13" ht="14.25" customHeight="1">
      <c r="A63" s="26" t="s">
        <v>126</v>
      </c>
      <c r="B63" s="20">
        <v>5460</v>
      </c>
      <c r="C63" s="20">
        <v>9176</v>
      </c>
      <c r="D63" s="26">
        <v>72</v>
      </c>
      <c r="E63" s="20">
        <v>24690</v>
      </c>
      <c r="F63" s="20">
        <v>2570</v>
      </c>
      <c r="G63" s="26">
        <v>0</v>
      </c>
      <c r="H63" s="20">
        <v>18317</v>
      </c>
      <c r="I63" s="26">
        <v>0</v>
      </c>
      <c r="J63" s="26">
        <v>112</v>
      </c>
      <c r="K63" s="26">
        <v>0</v>
      </c>
      <c r="L63" s="20">
        <v>876</v>
      </c>
      <c r="M63" s="20">
        <v>61273</v>
      </c>
    </row>
    <row r="64" spans="1:13" ht="14.25" customHeight="1">
      <c r="A64" s="26" t="s">
        <v>191</v>
      </c>
      <c r="B64" s="26">
        <v>509</v>
      </c>
      <c r="C64" s="26">
        <v>523</v>
      </c>
      <c r="D64" s="26">
        <v>0</v>
      </c>
      <c r="E64" s="26">
        <v>57</v>
      </c>
      <c r="F64" s="26">
        <v>13</v>
      </c>
      <c r="G64" s="26">
        <v>0</v>
      </c>
      <c r="H64" s="26">
        <v>961</v>
      </c>
      <c r="I64" s="26">
        <v>0</v>
      </c>
      <c r="J64" s="26">
        <v>0</v>
      </c>
      <c r="K64" s="26">
        <v>0</v>
      </c>
      <c r="L64" s="26">
        <v>0</v>
      </c>
      <c r="M64" s="20">
        <v>2063</v>
      </c>
    </row>
    <row r="65" spans="1:13" ht="14.25" customHeight="1">
      <c r="A65" s="26" t="s">
        <v>129</v>
      </c>
      <c r="B65" s="20">
        <v>2376</v>
      </c>
      <c r="C65" s="20">
        <v>3154</v>
      </c>
      <c r="D65" s="26">
        <v>0</v>
      </c>
      <c r="E65" s="26">
        <v>10</v>
      </c>
      <c r="F65" s="26">
        <v>719</v>
      </c>
      <c r="G65" s="26">
        <v>23</v>
      </c>
      <c r="H65" s="20">
        <v>3588</v>
      </c>
      <c r="I65" s="26">
        <v>0</v>
      </c>
      <c r="J65" s="26">
        <v>38</v>
      </c>
      <c r="K65" s="26">
        <v>0</v>
      </c>
      <c r="L65" s="26">
        <v>0</v>
      </c>
      <c r="M65" s="20">
        <v>9908</v>
      </c>
    </row>
    <row r="66" spans="1:13" ht="14.25" customHeight="1">
      <c r="A66" s="26" t="s">
        <v>130</v>
      </c>
      <c r="B66" s="20">
        <v>3131</v>
      </c>
      <c r="C66" s="20">
        <v>11459</v>
      </c>
      <c r="D66" s="20">
        <v>2539</v>
      </c>
      <c r="E66" s="26">
        <v>0</v>
      </c>
      <c r="F66" s="20">
        <v>4116</v>
      </c>
      <c r="G66" s="26">
        <v>7</v>
      </c>
      <c r="H66" s="20">
        <v>22050</v>
      </c>
      <c r="I66" s="26">
        <v>0</v>
      </c>
      <c r="J66" s="26">
        <v>1</v>
      </c>
      <c r="K66" s="26">
        <v>0</v>
      </c>
      <c r="L66" s="20">
        <v>684</v>
      </c>
      <c r="M66" s="20">
        <v>43987</v>
      </c>
    </row>
    <row r="67" spans="1:13" ht="14.25" customHeight="1">
      <c r="A67" s="26" t="s">
        <v>131</v>
      </c>
      <c r="B67" s="20">
        <v>2547</v>
      </c>
      <c r="C67" s="20">
        <v>5871</v>
      </c>
      <c r="D67" s="26">
        <v>162</v>
      </c>
      <c r="E67" s="20">
        <v>46164</v>
      </c>
      <c r="F67" s="26">
        <v>454</v>
      </c>
      <c r="G67" s="26">
        <v>85</v>
      </c>
      <c r="H67" s="20">
        <v>16710</v>
      </c>
      <c r="I67" s="26">
        <v>0</v>
      </c>
      <c r="J67" s="20">
        <v>1932</v>
      </c>
      <c r="K67" s="26">
        <v>0</v>
      </c>
      <c r="L67" s="26">
        <v>708</v>
      </c>
      <c r="M67" s="20">
        <v>74633</v>
      </c>
    </row>
    <row r="68" spans="1:13" ht="14.25" customHeight="1">
      <c r="A68" s="26" t="s">
        <v>132</v>
      </c>
      <c r="B68" s="20">
        <v>4262</v>
      </c>
      <c r="C68" s="26">
        <v>2165</v>
      </c>
      <c r="D68" s="26">
        <v>0</v>
      </c>
      <c r="E68" s="26">
        <v>272</v>
      </c>
      <c r="F68" s="20">
        <v>3370</v>
      </c>
      <c r="G68" s="26">
        <v>22</v>
      </c>
      <c r="H68" s="20">
        <v>9820</v>
      </c>
      <c r="I68" s="26">
        <v>0</v>
      </c>
      <c r="J68" s="26">
        <v>16</v>
      </c>
      <c r="K68" s="26">
        <v>277</v>
      </c>
      <c r="L68" s="26">
        <v>812</v>
      </c>
      <c r="M68" s="20">
        <v>21016</v>
      </c>
    </row>
    <row r="69" spans="1:13" ht="14.25" customHeight="1">
      <c r="A69" s="26" t="s">
        <v>134</v>
      </c>
      <c r="B69" s="20">
        <v>2617</v>
      </c>
      <c r="C69" s="26">
        <v>1121</v>
      </c>
      <c r="D69" s="26">
        <v>220</v>
      </c>
      <c r="E69" s="26">
        <v>0</v>
      </c>
      <c r="F69" s="26">
        <v>563</v>
      </c>
      <c r="G69" s="26">
        <v>0</v>
      </c>
      <c r="H69" s="20">
        <v>7499</v>
      </c>
      <c r="I69" s="26">
        <v>0</v>
      </c>
      <c r="J69" s="26">
        <v>0</v>
      </c>
      <c r="K69" s="26">
        <v>0</v>
      </c>
      <c r="L69" s="26">
        <v>0</v>
      </c>
      <c r="M69" s="20">
        <v>12020</v>
      </c>
    </row>
    <row r="70" spans="1:13" ht="14.25" customHeight="1">
      <c r="A70" s="26" t="s">
        <v>135</v>
      </c>
      <c r="B70" s="20">
        <v>3900</v>
      </c>
      <c r="C70" s="20">
        <v>6388</v>
      </c>
      <c r="D70" s="26">
        <v>943</v>
      </c>
      <c r="E70" s="20">
        <v>5448</v>
      </c>
      <c r="F70" s="20">
        <v>3669</v>
      </c>
      <c r="G70" s="26">
        <v>12</v>
      </c>
      <c r="H70" s="20">
        <v>9320</v>
      </c>
      <c r="I70" s="26">
        <v>0</v>
      </c>
      <c r="J70" s="20">
        <v>2549</v>
      </c>
      <c r="K70" s="26">
        <v>0</v>
      </c>
      <c r="L70" s="26">
        <v>335</v>
      </c>
      <c r="M70" s="20">
        <v>32564</v>
      </c>
    </row>
    <row r="71" spans="1:13" ht="14.25" customHeight="1">
      <c r="A71" s="26" t="s">
        <v>232</v>
      </c>
      <c r="B71" s="20">
        <v>7109</v>
      </c>
      <c r="C71" s="20">
        <v>38840</v>
      </c>
      <c r="D71" s="26">
        <v>0</v>
      </c>
      <c r="E71" s="20">
        <v>1961</v>
      </c>
      <c r="F71" s="20">
        <v>2640</v>
      </c>
      <c r="G71" s="26">
        <v>77</v>
      </c>
      <c r="H71" s="20">
        <v>34038</v>
      </c>
      <c r="I71" s="26">
        <v>0</v>
      </c>
      <c r="J71" s="20">
        <v>769</v>
      </c>
      <c r="K71" s="26">
        <v>0</v>
      </c>
      <c r="L71" s="20">
        <v>1039</v>
      </c>
      <c r="M71" s="20">
        <v>86473</v>
      </c>
    </row>
    <row r="72" spans="1:13" ht="14.25" customHeight="1">
      <c r="A72" s="26" t="s">
        <v>233</v>
      </c>
      <c r="B72" s="20">
        <v>1244</v>
      </c>
      <c r="C72" s="20">
        <v>9342</v>
      </c>
      <c r="D72" s="26">
        <v>22</v>
      </c>
      <c r="E72" s="26">
        <v>125</v>
      </c>
      <c r="F72" s="26">
        <v>397</v>
      </c>
      <c r="G72" s="26">
        <v>0</v>
      </c>
      <c r="H72" s="20">
        <v>3245</v>
      </c>
      <c r="I72" s="26">
        <v>106</v>
      </c>
      <c r="J72" s="26">
        <v>20</v>
      </c>
      <c r="K72" s="26">
        <v>25</v>
      </c>
      <c r="L72" s="26">
        <v>396</v>
      </c>
      <c r="M72" s="20">
        <v>14922</v>
      </c>
    </row>
    <row r="73" spans="1:13" ht="14.25" customHeight="1">
      <c r="A73" s="26" t="s">
        <v>325</v>
      </c>
      <c r="B73" s="20">
        <v>9004</v>
      </c>
      <c r="C73" s="20">
        <v>2858</v>
      </c>
      <c r="D73" s="26">
        <v>0</v>
      </c>
      <c r="E73" s="20">
        <v>3574</v>
      </c>
      <c r="F73" s="26">
        <v>354</v>
      </c>
      <c r="G73" s="26">
        <v>24</v>
      </c>
      <c r="H73" s="20">
        <v>25729</v>
      </c>
      <c r="I73" s="26">
        <v>0</v>
      </c>
      <c r="J73" s="26">
        <v>0</v>
      </c>
      <c r="K73" s="26">
        <v>0</v>
      </c>
      <c r="L73" s="20">
        <v>2951</v>
      </c>
      <c r="M73" s="20">
        <v>44494</v>
      </c>
    </row>
    <row r="74" spans="1:13" ht="14.25" customHeight="1">
      <c r="A74" s="26" t="s">
        <v>137</v>
      </c>
      <c r="B74" s="20">
        <v>2710</v>
      </c>
      <c r="C74" s="20">
        <v>6982</v>
      </c>
      <c r="D74" s="20">
        <v>1618</v>
      </c>
      <c r="E74" s="20">
        <v>2309</v>
      </c>
      <c r="F74" s="20">
        <v>5273</v>
      </c>
      <c r="G74" s="26">
        <v>85</v>
      </c>
      <c r="H74" s="20">
        <v>16907</v>
      </c>
      <c r="I74" s="26">
        <v>0</v>
      </c>
      <c r="J74" s="26">
        <v>1028</v>
      </c>
      <c r="K74" s="26">
        <v>0</v>
      </c>
      <c r="L74" s="20">
        <v>3783</v>
      </c>
      <c r="M74" s="20">
        <v>40695</v>
      </c>
    </row>
    <row r="75" spans="1:13" ht="14.25" customHeight="1">
      <c r="A75" s="26" t="s">
        <v>138</v>
      </c>
      <c r="B75" s="20">
        <v>2570</v>
      </c>
      <c r="C75" s="26">
        <v>1309</v>
      </c>
      <c r="D75" s="26">
        <v>0</v>
      </c>
      <c r="E75" s="26">
        <v>0</v>
      </c>
      <c r="F75" s="20">
        <v>3148</v>
      </c>
      <c r="G75" s="26">
        <v>0</v>
      </c>
      <c r="H75" s="20">
        <v>16116</v>
      </c>
      <c r="I75" s="26">
        <v>0</v>
      </c>
      <c r="J75" s="26">
        <v>0</v>
      </c>
      <c r="K75" s="26">
        <v>0</v>
      </c>
      <c r="L75" s="26">
        <v>138</v>
      </c>
      <c r="M75" s="20">
        <v>23281</v>
      </c>
    </row>
    <row r="76" spans="1:13" ht="14.25" customHeight="1">
      <c r="A76" s="26" t="s">
        <v>139</v>
      </c>
      <c r="B76" s="20">
        <v>7611</v>
      </c>
      <c r="C76" s="26">
        <v>7092</v>
      </c>
      <c r="D76" s="26">
        <v>0</v>
      </c>
      <c r="E76" s="20">
        <v>1084</v>
      </c>
      <c r="F76" s="20">
        <v>4731</v>
      </c>
      <c r="G76" s="26">
        <v>0</v>
      </c>
      <c r="H76" s="20">
        <v>8777</v>
      </c>
      <c r="I76" s="26">
        <v>0</v>
      </c>
      <c r="J76" s="26">
        <v>249</v>
      </c>
      <c r="K76" s="26">
        <v>54</v>
      </c>
      <c r="L76" s="26">
        <v>44</v>
      </c>
      <c r="M76" s="20">
        <v>29642</v>
      </c>
    </row>
    <row r="77" spans="1:13" ht="14.25" customHeight="1">
      <c r="A77" s="26" t="s">
        <v>140</v>
      </c>
      <c r="B77" s="20">
        <v>1852</v>
      </c>
      <c r="C77" s="26">
        <v>367</v>
      </c>
      <c r="D77" s="26">
        <v>125</v>
      </c>
      <c r="E77" s="26">
        <v>1</v>
      </c>
      <c r="F77" s="26">
        <v>938</v>
      </c>
      <c r="G77" s="26">
        <v>68</v>
      </c>
      <c r="H77" s="20">
        <v>5444</v>
      </c>
      <c r="I77" s="26">
        <v>63</v>
      </c>
      <c r="J77" s="26">
        <v>667</v>
      </c>
      <c r="K77" s="26">
        <v>0</v>
      </c>
      <c r="L77" s="26">
        <v>1691</v>
      </c>
      <c r="M77" s="20">
        <v>11216</v>
      </c>
    </row>
    <row r="78" spans="1:13" ht="14.25" customHeight="1">
      <c r="A78" s="26" t="s">
        <v>142</v>
      </c>
      <c r="B78" s="20">
        <v>1581</v>
      </c>
      <c r="C78" s="26">
        <v>1026</v>
      </c>
      <c r="D78" s="26">
        <v>59</v>
      </c>
      <c r="E78" s="20">
        <v>1548</v>
      </c>
      <c r="F78" s="26">
        <v>0</v>
      </c>
      <c r="G78" s="26">
        <v>31</v>
      </c>
      <c r="H78" s="20">
        <v>6015</v>
      </c>
      <c r="I78" s="26">
        <v>0</v>
      </c>
      <c r="J78" s="26">
        <v>30</v>
      </c>
      <c r="K78" s="26">
        <v>0</v>
      </c>
      <c r="L78" s="26">
        <v>0</v>
      </c>
      <c r="M78" s="20">
        <v>10290</v>
      </c>
    </row>
    <row r="79" spans="1:13" ht="14.25" customHeight="1">
      <c r="A79" s="26" t="s">
        <v>144</v>
      </c>
      <c r="B79" s="26">
        <v>597</v>
      </c>
      <c r="C79" s="26">
        <v>467</v>
      </c>
      <c r="D79" s="26">
        <v>0</v>
      </c>
      <c r="E79" s="26">
        <v>0</v>
      </c>
      <c r="F79" s="20">
        <v>1144</v>
      </c>
      <c r="G79" s="26">
        <v>0</v>
      </c>
      <c r="H79" s="20">
        <v>4600</v>
      </c>
      <c r="I79" s="26">
        <v>0</v>
      </c>
      <c r="J79" s="26">
        <v>0</v>
      </c>
      <c r="K79" s="26">
        <v>0</v>
      </c>
      <c r="L79" s="26">
        <v>0</v>
      </c>
      <c r="M79" s="20">
        <v>6808</v>
      </c>
    </row>
    <row r="80" spans="1:13" ht="14.25" customHeight="1">
      <c r="A80" s="26" t="s">
        <v>145</v>
      </c>
      <c r="B80" s="20">
        <v>6867</v>
      </c>
      <c r="C80" s="20">
        <v>10724</v>
      </c>
      <c r="D80" s="26">
        <v>254</v>
      </c>
      <c r="E80" s="20">
        <v>7751</v>
      </c>
      <c r="F80" s="20">
        <v>4184</v>
      </c>
      <c r="G80" s="26">
        <v>119</v>
      </c>
      <c r="H80" s="20">
        <v>18699</v>
      </c>
      <c r="I80" s="26">
        <v>0</v>
      </c>
      <c r="J80" s="26">
        <v>0</v>
      </c>
      <c r="K80" s="26">
        <v>0</v>
      </c>
      <c r="L80" s="20">
        <v>1931</v>
      </c>
      <c r="M80" s="20">
        <v>50529</v>
      </c>
    </row>
    <row r="81" spans="1:13" ht="14.25" customHeight="1">
      <c r="A81" s="26" t="s">
        <v>326</v>
      </c>
      <c r="B81" s="20">
        <v>6195</v>
      </c>
      <c r="C81" s="20">
        <v>5311</v>
      </c>
      <c r="D81" s="20">
        <v>4276</v>
      </c>
      <c r="E81" s="26">
        <v>0</v>
      </c>
      <c r="F81" s="20">
        <v>20269</v>
      </c>
      <c r="G81" s="26">
        <v>102</v>
      </c>
      <c r="H81" s="20">
        <v>52455</v>
      </c>
      <c r="I81" s="26">
        <v>120</v>
      </c>
      <c r="J81" s="26">
        <v>765</v>
      </c>
      <c r="K81" s="20">
        <v>3934</v>
      </c>
      <c r="L81" s="20">
        <v>1778</v>
      </c>
      <c r="M81" s="20">
        <v>95205</v>
      </c>
    </row>
    <row r="82" spans="1:13" ht="14.25" customHeight="1">
      <c r="A82" s="26" t="s">
        <v>150</v>
      </c>
      <c r="B82" s="26">
        <v>886</v>
      </c>
      <c r="C82" s="26">
        <v>702</v>
      </c>
      <c r="D82" s="26">
        <v>7</v>
      </c>
      <c r="E82" s="26">
        <v>0</v>
      </c>
      <c r="F82" s="20">
        <v>970</v>
      </c>
      <c r="G82" s="26">
        <v>0</v>
      </c>
      <c r="H82" s="20">
        <v>2372</v>
      </c>
      <c r="I82" s="26">
        <v>0</v>
      </c>
      <c r="J82" s="26">
        <v>0</v>
      </c>
      <c r="K82" s="26">
        <v>0</v>
      </c>
      <c r="L82" s="20">
        <v>0</v>
      </c>
      <c r="M82" s="20">
        <v>4937</v>
      </c>
    </row>
    <row r="83" spans="1:13" ht="14.25" customHeight="1">
      <c r="A83" s="26" t="s">
        <v>236</v>
      </c>
      <c r="B83" s="20">
        <v>1137</v>
      </c>
      <c r="C83" s="26">
        <v>372</v>
      </c>
      <c r="D83" s="26">
        <v>0</v>
      </c>
      <c r="E83" s="26">
        <v>0</v>
      </c>
      <c r="F83" s="26">
        <v>908</v>
      </c>
      <c r="G83" s="26">
        <v>0</v>
      </c>
      <c r="H83" s="20">
        <v>3342</v>
      </c>
      <c r="I83" s="26">
        <v>91</v>
      </c>
      <c r="J83" s="26">
        <v>0</v>
      </c>
      <c r="K83" s="26">
        <v>0</v>
      </c>
      <c r="L83" s="26">
        <v>795</v>
      </c>
      <c r="M83" s="20">
        <v>6645</v>
      </c>
    </row>
    <row r="84" spans="1:13" ht="14.25" customHeight="1">
      <c r="A84" s="26" t="s">
        <v>153</v>
      </c>
      <c r="B84" s="20">
        <v>982</v>
      </c>
      <c r="C84" s="26">
        <v>7623</v>
      </c>
      <c r="D84" s="26">
        <v>41</v>
      </c>
      <c r="E84" s="26">
        <v>0</v>
      </c>
      <c r="F84" s="26">
        <v>148</v>
      </c>
      <c r="G84" s="26">
        <v>0</v>
      </c>
      <c r="H84" s="20">
        <v>2476</v>
      </c>
      <c r="I84" s="26">
        <v>0</v>
      </c>
      <c r="J84" s="26">
        <v>0</v>
      </c>
      <c r="K84" s="26">
        <v>0</v>
      </c>
      <c r="L84" s="26">
        <v>3</v>
      </c>
      <c r="M84" s="20">
        <v>11273</v>
      </c>
    </row>
    <row r="85" spans="1:13" ht="14.25" customHeight="1">
      <c r="A85" s="26" t="s">
        <v>160</v>
      </c>
      <c r="B85" s="20">
        <v>2054</v>
      </c>
      <c r="C85" s="20">
        <v>3066</v>
      </c>
      <c r="D85" s="26">
        <v>36</v>
      </c>
      <c r="E85" s="20">
        <v>67772</v>
      </c>
      <c r="F85" s="20">
        <v>3135</v>
      </c>
      <c r="G85" s="26">
        <v>79</v>
      </c>
      <c r="H85" s="20">
        <v>8917</v>
      </c>
      <c r="I85" s="26">
        <v>0</v>
      </c>
      <c r="J85" s="26">
        <v>0</v>
      </c>
      <c r="K85" s="26">
        <v>0</v>
      </c>
      <c r="L85" s="20">
        <v>2626</v>
      </c>
      <c r="M85" s="20">
        <v>87685</v>
      </c>
    </row>
    <row r="86" spans="1:13" ht="14.25" customHeight="1">
      <c r="A86" s="26" t="s">
        <v>162</v>
      </c>
      <c r="B86" s="20">
        <v>1265</v>
      </c>
      <c r="C86" s="26">
        <v>685</v>
      </c>
      <c r="D86" s="26">
        <v>66</v>
      </c>
      <c r="E86" s="26">
        <v>0</v>
      </c>
      <c r="F86" s="26">
        <v>38</v>
      </c>
      <c r="G86" s="26">
        <v>28</v>
      </c>
      <c r="H86" s="20">
        <v>1377</v>
      </c>
      <c r="I86" s="26">
        <v>18</v>
      </c>
      <c r="J86" s="26">
        <v>32</v>
      </c>
      <c r="K86" s="26">
        <v>0</v>
      </c>
      <c r="L86" s="26">
        <v>6</v>
      </c>
      <c r="M86" s="20">
        <v>3515</v>
      </c>
    </row>
    <row r="87" spans="1:13" ht="14.25" customHeight="1">
      <c r="A87" s="26" t="s">
        <v>237</v>
      </c>
      <c r="B87" s="20">
        <v>3494</v>
      </c>
      <c r="C87" s="26">
        <v>915</v>
      </c>
      <c r="D87" s="26">
        <v>0</v>
      </c>
      <c r="E87" s="20">
        <v>4219</v>
      </c>
      <c r="F87" s="26">
        <v>649</v>
      </c>
      <c r="G87" s="26">
        <v>53</v>
      </c>
      <c r="H87" s="20">
        <v>11167</v>
      </c>
      <c r="I87" s="26">
        <v>37</v>
      </c>
      <c r="J87" s="26">
        <v>16</v>
      </c>
      <c r="K87" s="26">
        <v>0</v>
      </c>
      <c r="L87" s="26">
        <v>291</v>
      </c>
      <c r="M87" s="20">
        <v>20841</v>
      </c>
    </row>
    <row r="88" spans="1:13" ht="14.25" customHeight="1">
      <c r="A88" s="26" t="s">
        <v>163</v>
      </c>
      <c r="B88" s="20">
        <v>3853</v>
      </c>
      <c r="C88" s="20">
        <v>4237</v>
      </c>
      <c r="D88" s="20">
        <v>1524</v>
      </c>
      <c r="E88" s="20">
        <v>10160</v>
      </c>
      <c r="F88" s="20">
        <v>2768</v>
      </c>
      <c r="G88" s="26">
        <v>63</v>
      </c>
      <c r="H88" s="20">
        <v>17886</v>
      </c>
      <c r="I88" s="26">
        <v>0</v>
      </c>
      <c r="J88" s="26">
        <v>0</v>
      </c>
      <c r="K88" s="20">
        <v>1371</v>
      </c>
      <c r="L88" s="20">
        <v>974</v>
      </c>
      <c r="M88" s="20">
        <v>42836</v>
      </c>
    </row>
    <row r="89" spans="1:13" ht="14.25" customHeight="1">
      <c r="A89" s="26" t="s">
        <v>164</v>
      </c>
      <c r="B89" s="20">
        <v>3223</v>
      </c>
      <c r="C89" s="26">
        <v>931</v>
      </c>
      <c r="D89" s="26">
        <v>14</v>
      </c>
      <c r="E89" s="26">
        <v>0</v>
      </c>
      <c r="F89" s="26">
        <v>451</v>
      </c>
      <c r="G89" s="26">
        <v>18</v>
      </c>
      <c r="H89" s="20">
        <v>5033</v>
      </c>
      <c r="I89" s="26">
        <v>0</v>
      </c>
      <c r="J89" s="26">
        <v>0</v>
      </c>
      <c r="K89" s="26">
        <v>0</v>
      </c>
      <c r="L89" s="26">
        <v>0</v>
      </c>
      <c r="M89" s="20">
        <v>9670</v>
      </c>
    </row>
    <row r="90" spans="1:13" ht="14.25" customHeight="1">
      <c r="A90" s="26" t="s">
        <v>192</v>
      </c>
      <c r="B90" s="20">
        <v>1418</v>
      </c>
      <c r="C90" s="26">
        <v>862</v>
      </c>
      <c r="D90" s="26">
        <v>68</v>
      </c>
      <c r="E90" s="26">
        <v>283</v>
      </c>
      <c r="F90" s="26">
        <v>611</v>
      </c>
      <c r="G90" s="26">
        <v>0</v>
      </c>
      <c r="H90" s="20">
        <v>2549</v>
      </c>
      <c r="I90" s="26">
        <v>0</v>
      </c>
      <c r="J90" s="26">
        <v>0</v>
      </c>
      <c r="K90" s="26">
        <v>0</v>
      </c>
      <c r="L90" s="26">
        <v>21</v>
      </c>
      <c r="M90" s="20">
        <v>5812</v>
      </c>
    </row>
    <row r="91" spans="1:13" ht="14.25" customHeight="1">
      <c r="A91" s="26" t="s">
        <v>166</v>
      </c>
      <c r="B91" s="20">
        <v>11574</v>
      </c>
      <c r="C91" s="20">
        <v>3398</v>
      </c>
      <c r="D91" s="20">
        <v>1473</v>
      </c>
      <c r="E91" s="20">
        <v>30472</v>
      </c>
      <c r="F91" s="20">
        <v>15292</v>
      </c>
      <c r="G91" s="26">
        <v>115</v>
      </c>
      <c r="H91" s="20">
        <v>40845</v>
      </c>
      <c r="I91" s="26">
        <v>50</v>
      </c>
      <c r="J91" s="26">
        <v>171</v>
      </c>
      <c r="K91" s="26">
        <v>0</v>
      </c>
      <c r="L91" s="20">
        <v>3251</v>
      </c>
      <c r="M91" s="20">
        <v>106641</v>
      </c>
    </row>
    <row r="92" spans="1:13" ht="14.25" customHeight="1">
      <c r="A92" s="26" t="s">
        <v>167</v>
      </c>
      <c r="B92" s="20">
        <v>2698</v>
      </c>
      <c r="C92" s="20">
        <v>16970</v>
      </c>
      <c r="D92" s="26">
        <v>38</v>
      </c>
      <c r="E92" s="20">
        <v>9952</v>
      </c>
      <c r="F92" s="20">
        <v>2327</v>
      </c>
      <c r="G92" s="26">
        <v>0</v>
      </c>
      <c r="H92" s="20">
        <v>14141</v>
      </c>
      <c r="I92" s="26">
        <v>0</v>
      </c>
      <c r="J92" s="26">
        <v>0</v>
      </c>
      <c r="K92" s="26">
        <v>0</v>
      </c>
      <c r="L92" s="26">
        <v>65</v>
      </c>
      <c r="M92" s="20">
        <v>46191</v>
      </c>
    </row>
    <row r="93" spans="1:13" ht="14.25" customHeight="1">
      <c r="A93" s="26" t="s">
        <v>193</v>
      </c>
      <c r="B93" s="20">
        <v>2850</v>
      </c>
      <c r="C93" s="20">
        <v>1443</v>
      </c>
      <c r="D93" s="26">
        <v>65</v>
      </c>
      <c r="E93" s="26">
        <v>0</v>
      </c>
      <c r="F93" s="26">
        <v>0</v>
      </c>
      <c r="G93" s="26">
        <v>0</v>
      </c>
      <c r="H93" s="20">
        <v>6179</v>
      </c>
      <c r="I93" s="26">
        <v>0</v>
      </c>
      <c r="J93" s="26">
        <v>0</v>
      </c>
      <c r="K93" s="26">
        <v>0</v>
      </c>
      <c r="L93" s="26">
        <v>0</v>
      </c>
      <c r="M93" s="20">
        <v>10537</v>
      </c>
    </row>
    <row r="95" spans="1:13" ht="14.25" customHeight="1">
      <c r="A95" s="17" t="s">
        <v>11</v>
      </c>
      <c r="B95" s="23">
        <f>MEDIAN(B4:B93)</f>
        <v>2493</v>
      </c>
      <c r="C95" s="23">
        <f t="shared" ref="C95:M95" si="0">MEDIAN(C4:C93)</f>
        <v>2064.5</v>
      </c>
      <c r="D95" s="23">
        <f t="shared" si="0"/>
        <v>49</v>
      </c>
      <c r="E95" s="23">
        <f t="shared" si="0"/>
        <v>147</v>
      </c>
      <c r="F95" s="23">
        <f t="shared" si="0"/>
        <v>954</v>
      </c>
      <c r="G95" s="23">
        <f t="shared" si="0"/>
        <v>6.5</v>
      </c>
      <c r="H95" s="23">
        <f t="shared" si="0"/>
        <v>6422</v>
      </c>
      <c r="I95" s="23">
        <f t="shared" si="0"/>
        <v>0</v>
      </c>
      <c r="J95" s="23">
        <f t="shared" si="0"/>
        <v>21</v>
      </c>
      <c r="K95" s="23">
        <f t="shared" si="0"/>
        <v>0</v>
      </c>
      <c r="L95" s="23">
        <f t="shared" si="0"/>
        <v>72.5</v>
      </c>
      <c r="M95" s="23">
        <f t="shared" si="0"/>
        <v>18368.5</v>
      </c>
    </row>
    <row r="96" spans="1:13" ht="14.25" customHeight="1">
      <c r="A96" s="17" t="s">
        <v>10</v>
      </c>
      <c r="B96" s="23">
        <f>AVERAGE(B4:B93)</f>
        <v>3011.4444444444443</v>
      </c>
      <c r="C96" s="23">
        <f t="shared" ref="C96:M96" si="1">AVERAGE(C4:C93)</f>
        <v>4916.8777777777777</v>
      </c>
      <c r="D96" s="23">
        <f t="shared" si="1"/>
        <v>479.51111111111112</v>
      </c>
      <c r="E96" s="23">
        <f t="shared" si="1"/>
        <v>9579.5777777777785</v>
      </c>
      <c r="F96" s="23">
        <f t="shared" si="1"/>
        <v>2120.9444444444443</v>
      </c>
      <c r="G96" s="23">
        <f t="shared" si="1"/>
        <v>39.822222222222223</v>
      </c>
      <c r="H96" s="23">
        <f t="shared" si="1"/>
        <v>11445.522222222222</v>
      </c>
      <c r="I96" s="23">
        <f t="shared" si="1"/>
        <v>14.733333333333333</v>
      </c>
      <c r="J96" s="23">
        <f t="shared" si="1"/>
        <v>191.42222222222222</v>
      </c>
      <c r="K96" s="23">
        <f t="shared" si="1"/>
        <v>65.277777777777771</v>
      </c>
      <c r="L96" s="23">
        <f t="shared" si="1"/>
        <v>843.58888888888885</v>
      </c>
      <c r="M96" s="23">
        <f t="shared" si="1"/>
        <v>32708.722222222223</v>
      </c>
    </row>
    <row r="97" spans="1:13" ht="14.25" customHeight="1">
      <c r="A97" s="17" t="s">
        <v>239</v>
      </c>
      <c r="B97" s="23">
        <f>SUM(B4:B93)</f>
        <v>271030</v>
      </c>
      <c r="C97" s="23">
        <f t="shared" ref="C97:M97" si="2">SUM(C4:C93)</f>
        <v>442519</v>
      </c>
      <c r="D97" s="23">
        <f t="shared" si="2"/>
        <v>43156</v>
      </c>
      <c r="E97" s="23">
        <f t="shared" si="2"/>
        <v>862162</v>
      </c>
      <c r="F97" s="23">
        <f t="shared" si="2"/>
        <v>190885</v>
      </c>
      <c r="G97" s="23">
        <f t="shared" si="2"/>
        <v>3584</v>
      </c>
      <c r="H97" s="23">
        <f t="shared" si="2"/>
        <v>1030097</v>
      </c>
      <c r="I97" s="23">
        <f t="shared" si="2"/>
        <v>1326</v>
      </c>
      <c r="J97" s="23">
        <f t="shared" si="2"/>
        <v>17228</v>
      </c>
      <c r="K97" s="23">
        <f t="shared" si="2"/>
        <v>5875</v>
      </c>
      <c r="L97" s="23">
        <f t="shared" si="2"/>
        <v>75923</v>
      </c>
      <c r="M97" s="23">
        <f t="shared" si="2"/>
        <v>2943785</v>
      </c>
    </row>
    <row r="99" spans="1:13" ht="14.25" customHeight="1">
      <c r="A99" s="216" t="s">
        <v>402</v>
      </c>
    </row>
  </sheetData>
  <conditionalFormatting sqref="B4:G50">
    <cfRule type="cellIs" dxfId="147" priority="5" operator="lessThan">
      <formula>0</formula>
    </cfRule>
    <cfRule type="cellIs" dxfId="146" priority="6" operator="lessThan">
      <formula>0</formula>
    </cfRule>
    <cfRule type="cellIs" dxfId="145" priority="7" operator="equal">
      <formula>0</formula>
    </cfRule>
  </conditionalFormatting>
  <conditionalFormatting sqref="H4:M50">
    <cfRule type="cellIs" dxfId="144" priority="2" operator="lessThan">
      <formula>0</formula>
    </cfRule>
    <cfRule type="cellIs" dxfId="143" priority="3" operator="lessThan">
      <formula>0</formula>
    </cfRule>
    <cfRule type="cellIs" dxfId="142" priority="4" operator="equal">
      <formula>0</formula>
    </cfRule>
  </conditionalFormatting>
  <conditionalFormatting sqref="B4:M93">
    <cfRule type="cellIs" dxfId="141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5918-ED3D-4785-9975-6FC2DF0261BC}">
  <sheetPr codeName="Sheet32"/>
  <dimension ref="A1:G50"/>
  <sheetViews>
    <sheetView zoomScaleNormal="100" workbookViewId="0">
      <pane ySplit="3" topLeftCell="A4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17.28515625" customWidth="1"/>
    <col min="2" max="2" width="16.85546875" customWidth="1"/>
    <col min="3" max="3" width="10.85546875" customWidth="1"/>
    <col min="4" max="4" width="11.7109375" customWidth="1"/>
    <col min="5" max="5" width="13.28515625" customWidth="1"/>
    <col min="6" max="6" width="11.85546875" customWidth="1"/>
    <col min="7" max="7" width="10.7109375" customWidth="1"/>
    <col min="8" max="8" width="19.140625" bestFit="1" customWidth="1"/>
    <col min="9" max="9" width="9.42578125" customWidth="1"/>
    <col min="10" max="10" width="14.140625" customWidth="1"/>
    <col min="11" max="11" width="14.85546875" bestFit="1" customWidth="1"/>
    <col min="12" max="12" width="19.140625" bestFit="1" customWidth="1"/>
    <col min="13" max="13" width="8.140625" bestFit="1" customWidth="1"/>
    <col min="14" max="14" width="13.140625" customWidth="1"/>
    <col min="15" max="15" width="21.5703125" bestFit="1" customWidth="1"/>
    <col min="16" max="16" width="8.85546875" bestFit="1" customWidth="1"/>
    <col min="17" max="17" width="10.140625" customWidth="1"/>
    <col min="20" max="20" width="8.42578125" customWidth="1"/>
    <col min="21" max="21" width="7.42578125" bestFit="1" customWidth="1"/>
    <col min="34" max="34" width="10.5703125" bestFit="1" customWidth="1"/>
  </cols>
  <sheetData>
    <row r="1" spans="1:7" ht="16.5" customHeight="1">
      <c r="A1" s="1" t="s">
        <v>391</v>
      </c>
      <c r="B1" s="194"/>
      <c r="C1" s="194"/>
    </row>
    <row r="2" spans="1:7" ht="14.25" customHeight="1">
      <c r="A2" s="1"/>
      <c r="B2" s="194"/>
      <c r="C2" s="194"/>
    </row>
    <row r="3" spans="1:7" s="220" customFormat="1" ht="42" customHeight="1">
      <c r="A3" s="129"/>
      <c r="B3" s="196" t="s">
        <v>344</v>
      </c>
      <c r="C3" s="196" t="s">
        <v>392</v>
      </c>
      <c r="D3" s="42" t="s">
        <v>393</v>
      </c>
      <c r="E3" s="42" t="s">
        <v>394</v>
      </c>
      <c r="F3" s="42" t="s">
        <v>395</v>
      </c>
      <c r="G3" s="42" t="s">
        <v>396</v>
      </c>
    </row>
    <row r="4" spans="1:7" ht="14.25" customHeight="1">
      <c r="A4" s="191" t="s">
        <v>24</v>
      </c>
      <c r="B4" s="192">
        <v>2140</v>
      </c>
      <c r="C4" s="192">
        <v>2065</v>
      </c>
      <c r="D4" s="191">
        <v>145</v>
      </c>
      <c r="E4" s="192">
        <v>12180</v>
      </c>
      <c r="F4" s="191">
        <v>7</v>
      </c>
      <c r="G4" s="191">
        <v>6</v>
      </c>
    </row>
    <row r="5" spans="1:7" ht="14.25" customHeight="1">
      <c r="A5" s="191" t="s">
        <v>185</v>
      </c>
      <c r="B5" s="192">
        <v>3598</v>
      </c>
      <c r="C5" s="191">
        <v>702</v>
      </c>
      <c r="D5" s="191">
        <v>276</v>
      </c>
      <c r="E5" s="191">
        <v>29</v>
      </c>
      <c r="F5" s="192">
        <v>2465</v>
      </c>
      <c r="G5" s="191">
        <v>3</v>
      </c>
    </row>
    <row r="6" spans="1:7" ht="14.25" customHeight="1">
      <c r="A6" s="191" t="s">
        <v>29</v>
      </c>
      <c r="B6" s="191">
        <v>267</v>
      </c>
      <c r="C6" s="191">
        <v>421</v>
      </c>
      <c r="D6" s="191">
        <v>57</v>
      </c>
      <c r="E6" s="191">
        <v>25</v>
      </c>
      <c r="F6" s="191">
        <v>9</v>
      </c>
      <c r="G6" s="191">
        <v>12</v>
      </c>
    </row>
    <row r="7" spans="1:7" ht="14.25" customHeight="1">
      <c r="A7" s="191" t="s">
        <v>30</v>
      </c>
      <c r="B7" s="192">
        <v>2870</v>
      </c>
      <c r="C7" s="191">
        <v>602</v>
      </c>
      <c r="D7" s="191">
        <v>250</v>
      </c>
      <c r="E7" s="192">
        <v>3197</v>
      </c>
      <c r="F7" s="191">
        <v>412</v>
      </c>
      <c r="G7" s="191">
        <v>25</v>
      </c>
    </row>
    <row r="8" spans="1:7" ht="14.25" customHeight="1">
      <c r="A8" s="191" t="s">
        <v>32</v>
      </c>
      <c r="B8" s="192">
        <v>4388</v>
      </c>
      <c r="C8" s="192">
        <v>4044</v>
      </c>
      <c r="D8" s="192">
        <v>578</v>
      </c>
      <c r="E8" s="192">
        <v>1259</v>
      </c>
      <c r="F8" s="192">
        <v>4911</v>
      </c>
      <c r="G8" s="191">
        <v>23</v>
      </c>
    </row>
    <row r="9" spans="1:7" ht="14.25" customHeight="1">
      <c r="A9" s="191" t="s">
        <v>33</v>
      </c>
      <c r="B9" s="192">
        <v>2481</v>
      </c>
      <c r="C9" s="192">
        <v>4704</v>
      </c>
      <c r="D9" s="191">
        <v>0</v>
      </c>
      <c r="E9" s="191">
        <v>184</v>
      </c>
      <c r="F9" s="191">
        <v>144</v>
      </c>
      <c r="G9" s="191">
        <v>95</v>
      </c>
    </row>
    <row r="10" spans="1:7" ht="14.25" customHeight="1">
      <c r="A10" s="191" t="s">
        <v>37</v>
      </c>
      <c r="B10" s="191">
        <v>688</v>
      </c>
      <c r="C10" s="191">
        <v>718</v>
      </c>
      <c r="D10" s="191">
        <v>8</v>
      </c>
      <c r="E10" s="191">
        <v>0</v>
      </c>
      <c r="F10" s="191">
        <v>0</v>
      </c>
      <c r="G10" s="191">
        <v>0</v>
      </c>
    </row>
    <row r="11" spans="1:7" ht="14.25" customHeight="1">
      <c r="A11" s="191" t="s">
        <v>215</v>
      </c>
      <c r="B11" s="192">
        <v>2192</v>
      </c>
      <c r="C11" s="191">
        <v>416</v>
      </c>
      <c r="D11" s="191">
        <v>0</v>
      </c>
      <c r="E11" s="191">
        <v>0</v>
      </c>
      <c r="F11" s="191">
        <v>0</v>
      </c>
      <c r="G11" s="191">
        <v>0</v>
      </c>
    </row>
    <row r="12" spans="1:7" ht="14.25" customHeight="1">
      <c r="A12" s="191" t="s">
        <v>38</v>
      </c>
      <c r="B12" s="192">
        <v>4864</v>
      </c>
      <c r="C12" s="192">
        <v>7650</v>
      </c>
      <c r="D12" s="192">
        <v>1389</v>
      </c>
      <c r="E12" s="191">
        <v>0</v>
      </c>
      <c r="F12" s="192">
        <v>6784</v>
      </c>
      <c r="G12" s="191">
        <v>198</v>
      </c>
    </row>
    <row r="13" spans="1:7" ht="14.25" customHeight="1">
      <c r="A13" s="191" t="s">
        <v>42</v>
      </c>
      <c r="B13" s="192">
        <v>2740</v>
      </c>
      <c r="C13" s="192">
        <v>4298</v>
      </c>
      <c r="D13" s="191">
        <v>101</v>
      </c>
      <c r="E13" s="191">
        <v>0</v>
      </c>
      <c r="F13" s="192">
        <v>3056</v>
      </c>
      <c r="G13" s="191">
        <v>0</v>
      </c>
    </row>
    <row r="14" spans="1:7" ht="14.25" customHeight="1">
      <c r="A14" s="191" t="s">
        <v>44</v>
      </c>
      <c r="B14" s="191">
        <v>692</v>
      </c>
      <c r="C14" s="191">
        <v>811</v>
      </c>
      <c r="D14" s="191">
        <v>9</v>
      </c>
      <c r="E14" s="191">
        <v>0</v>
      </c>
      <c r="F14" s="191">
        <v>22</v>
      </c>
      <c r="G14" s="191">
        <v>11</v>
      </c>
    </row>
    <row r="15" spans="1:7" ht="14.25" customHeight="1">
      <c r="A15" s="191" t="s">
        <v>47</v>
      </c>
      <c r="B15" s="191">
        <v>765</v>
      </c>
      <c r="C15" s="191">
        <v>799</v>
      </c>
      <c r="D15" s="191">
        <v>0</v>
      </c>
      <c r="E15" s="191">
        <v>0</v>
      </c>
      <c r="F15" s="191">
        <v>903</v>
      </c>
      <c r="G15" s="191">
        <v>0</v>
      </c>
    </row>
    <row r="16" spans="1:7" ht="14.25" customHeight="1">
      <c r="A16" s="191" t="s">
        <v>49</v>
      </c>
      <c r="B16" s="191">
        <v>625</v>
      </c>
      <c r="C16" s="192">
        <v>2654</v>
      </c>
      <c r="D16" s="191">
        <v>0</v>
      </c>
      <c r="E16" s="191">
        <v>1016</v>
      </c>
      <c r="F16" s="191">
        <v>490</v>
      </c>
      <c r="G16" s="191">
        <v>76</v>
      </c>
    </row>
    <row r="17" spans="1:7" ht="14.25" customHeight="1">
      <c r="A17" s="191" t="s">
        <v>52</v>
      </c>
      <c r="B17" s="192">
        <v>2028</v>
      </c>
      <c r="C17" s="191">
        <v>485</v>
      </c>
      <c r="D17" s="191">
        <v>290</v>
      </c>
      <c r="E17" s="192">
        <v>4422</v>
      </c>
      <c r="F17" s="192">
        <v>1547</v>
      </c>
      <c r="G17" s="191">
        <v>0</v>
      </c>
    </row>
    <row r="18" spans="1:7" ht="14.25" customHeight="1">
      <c r="A18" s="191" t="s">
        <v>54</v>
      </c>
      <c r="B18" s="192">
        <v>2242</v>
      </c>
      <c r="C18" s="192">
        <v>2064</v>
      </c>
      <c r="D18" s="191">
        <v>0</v>
      </c>
      <c r="E18" s="192">
        <v>10574</v>
      </c>
      <c r="F18" s="192">
        <v>1221</v>
      </c>
      <c r="G18" s="191">
        <v>0</v>
      </c>
    </row>
    <row r="19" spans="1:7" ht="14.25" customHeight="1">
      <c r="A19" s="191" t="s">
        <v>56</v>
      </c>
      <c r="B19" s="192">
        <v>2996</v>
      </c>
      <c r="C19" s="191">
        <v>1955</v>
      </c>
      <c r="D19" s="191">
        <v>0</v>
      </c>
      <c r="E19" s="191">
        <v>0</v>
      </c>
      <c r="F19" s="192">
        <v>2871</v>
      </c>
      <c r="G19" s="191">
        <v>28</v>
      </c>
    </row>
    <row r="20" spans="1:7" ht="14.25" customHeight="1">
      <c r="A20" s="191" t="s">
        <v>57</v>
      </c>
      <c r="B20" s="192">
        <v>4294</v>
      </c>
      <c r="C20" s="192">
        <v>31956</v>
      </c>
      <c r="D20" s="191">
        <v>310</v>
      </c>
      <c r="E20" s="192">
        <v>12458</v>
      </c>
      <c r="F20" s="192">
        <v>1973</v>
      </c>
      <c r="G20" s="191">
        <v>228</v>
      </c>
    </row>
    <row r="21" spans="1:7" ht="14.25" customHeight="1">
      <c r="A21" s="191" t="s">
        <v>59</v>
      </c>
      <c r="B21" s="192">
        <v>9269</v>
      </c>
      <c r="C21" s="192">
        <v>8931</v>
      </c>
      <c r="D21" s="192">
        <v>963</v>
      </c>
      <c r="E21" s="191">
        <v>0</v>
      </c>
      <c r="F21" s="192">
        <v>2371</v>
      </c>
      <c r="G21" s="191">
        <v>0</v>
      </c>
    </row>
    <row r="22" spans="1:7" ht="14.25" customHeight="1">
      <c r="A22" s="191" t="s">
        <v>322</v>
      </c>
      <c r="B22" s="192">
        <v>2175</v>
      </c>
      <c r="C22" s="192">
        <v>6023</v>
      </c>
      <c r="D22" s="191">
        <v>62</v>
      </c>
      <c r="E22" s="191">
        <v>0</v>
      </c>
      <c r="F22" s="192">
        <v>3116</v>
      </c>
      <c r="G22" s="191">
        <v>15</v>
      </c>
    </row>
    <row r="23" spans="1:7" ht="14.25" customHeight="1">
      <c r="A23" s="191" t="s">
        <v>222</v>
      </c>
      <c r="B23" s="192">
        <v>6286</v>
      </c>
      <c r="C23" s="191">
        <v>8164</v>
      </c>
      <c r="D23" s="191">
        <v>0</v>
      </c>
      <c r="E23" s="192">
        <v>2378</v>
      </c>
      <c r="F23" s="191">
        <v>891</v>
      </c>
      <c r="G23" s="191">
        <v>88</v>
      </c>
    </row>
    <row r="24" spans="1:7" ht="14.25" customHeight="1">
      <c r="A24" s="191" t="s">
        <v>60</v>
      </c>
      <c r="B24" s="192">
        <v>1746</v>
      </c>
      <c r="C24" s="191">
        <v>346</v>
      </c>
      <c r="D24" s="191">
        <v>0</v>
      </c>
      <c r="E24" s="192">
        <v>2441</v>
      </c>
      <c r="F24" s="192">
        <v>1887</v>
      </c>
      <c r="G24" s="191">
        <v>7</v>
      </c>
    </row>
    <row r="25" spans="1:7" ht="14.25" customHeight="1">
      <c r="A25" s="191" t="s">
        <v>323</v>
      </c>
      <c r="B25" s="192">
        <v>5755</v>
      </c>
      <c r="C25" s="192">
        <v>1397</v>
      </c>
      <c r="D25" s="191">
        <v>0</v>
      </c>
      <c r="E25" s="191">
        <v>4</v>
      </c>
      <c r="F25" s="191">
        <v>3</v>
      </c>
      <c r="G25" s="191">
        <v>14</v>
      </c>
    </row>
    <row r="26" spans="1:7" ht="14.25" customHeight="1">
      <c r="A26" s="191" t="s">
        <v>63</v>
      </c>
      <c r="B26" s="191">
        <v>847</v>
      </c>
      <c r="C26" s="191">
        <v>387</v>
      </c>
      <c r="D26" s="191">
        <v>0</v>
      </c>
      <c r="E26" s="191">
        <v>0</v>
      </c>
      <c r="F26" s="191">
        <v>301</v>
      </c>
      <c r="G26" s="191">
        <v>1</v>
      </c>
    </row>
    <row r="27" spans="1:7" ht="14.25" customHeight="1">
      <c r="A27" s="191" t="s">
        <v>65</v>
      </c>
      <c r="B27" s="192">
        <v>4342</v>
      </c>
      <c r="C27" s="192">
        <v>2354</v>
      </c>
      <c r="D27" s="191">
        <v>227</v>
      </c>
      <c r="E27" s="191">
        <v>0</v>
      </c>
      <c r="F27" s="192">
        <v>1823</v>
      </c>
      <c r="G27" s="191">
        <v>0</v>
      </c>
    </row>
    <row r="28" spans="1:7" ht="14.25" customHeight="1">
      <c r="A28" s="191" t="s">
        <v>70</v>
      </c>
      <c r="B28" s="192">
        <v>3969</v>
      </c>
      <c r="C28" s="192">
        <v>3577</v>
      </c>
      <c r="D28" s="192">
        <v>5294</v>
      </c>
      <c r="E28" s="192">
        <v>14408</v>
      </c>
      <c r="F28" s="192">
        <v>5988</v>
      </c>
      <c r="G28" s="191">
        <v>492</v>
      </c>
    </row>
    <row r="29" spans="1:7" ht="14.25" customHeight="1">
      <c r="A29" s="191" t="s">
        <v>74</v>
      </c>
      <c r="B29" s="192">
        <v>854</v>
      </c>
      <c r="C29" s="191">
        <v>545</v>
      </c>
      <c r="D29" s="191">
        <v>0</v>
      </c>
      <c r="E29" s="191">
        <v>14</v>
      </c>
      <c r="F29" s="191">
        <v>172</v>
      </c>
      <c r="G29" s="191">
        <v>0</v>
      </c>
    </row>
    <row r="30" spans="1:7" ht="14.25" customHeight="1">
      <c r="A30" s="191" t="s">
        <v>75</v>
      </c>
      <c r="B30" s="192">
        <v>2505</v>
      </c>
      <c r="C30" s="192">
        <v>6623</v>
      </c>
      <c r="D30" s="191">
        <v>0</v>
      </c>
      <c r="E30" s="191">
        <v>2</v>
      </c>
      <c r="F30" s="191">
        <v>0</v>
      </c>
      <c r="G30" s="191">
        <v>0</v>
      </c>
    </row>
    <row r="31" spans="1:7" ht="14.25" customHeight="1">
      <c r="A31" s="191" t="s">
        <v>76</v>
      </c>
      <c r="B31" s="192">
        <v>1666</v>
      </c>
      <c r="C31" s="192">
        <v>6379</v>
      </c>
      <c r="D31" s="192">
        <v>1137</v>
      </c>
      <c r="E31" s="192">
        <v>5098</v>
      </c>
      <c r="F31" s="191">
        <v>0</v>
      </c>
      <c r="G31" s="191">
        <v>0</v>
      </c>
    </row>
    <row r="32" spans="1:7" ht="14.25" customHeight="1">
      <c r="A32" s="191" t="s">
        <v>79</v>
      </c>
      <c r="B32" s="192">
        <v>2127</v>
      </c>
      <c r="C32" s="192">
        <v>3934</v>
      </c>
      <c r="D32" s="192">
        <v>2768</v>
      </c>
      <c r="E32" s="192">
        <v>13063</v>
      </c>
      <c r="F32" s="192">
        <v>1313</v>
      </c>
      <c r="G32" s="191">
        <v>3</v>
      </c>
    </row>
    <row r="33" spans="1:7" ht="14.25" customHeight="1">
      <c r="A33" s="191" t="s">
        <v>187</v>
      </c>
      <c r="B33" s="192">
        <v>979</v>
      </c>
      <c r="C33" s="191">
        <v>615</v>
      </c>
      <c r="D33" s="191">
        <v>2</v>
      </c>
      <c r="E33" s="191">
        <v>0</v>
      </c>
      <c r="F33" s="191">
        <v>643</v>
      </c>
      <c r="G33" s="191">
        <v>0</v>
      </c>
    </row>
    <row r="34" spans="1:7" ht="14.25" customHeight="1">
      <c r="A34" s="191" t="s">
        <v>82</v>
      </c>
      <c r="B34" s="192">
        <v>2064</v>
      </c>
      <c r="C34" s="191">
        <v>605</v>
      </c>
      <c r="D34" s="191">
        <v>0</v>
      </c>
      <c r="E34" s="192">
        <v>15226</v>
      </c>
      <c r="F34" s="191">
        <v>300</v>
      </c>
      <c r="G34" s="191">
        <v>0</v>
      </c>
    </row>
    <row r="35" spans="1:7" ht="14.25" customHeight="1">
      <c r="A35" s="191" t="s">
        <v>226</v>
      </c>
      <c r="B35" s="191">
        <v>942</v>
      </c>
      <c r="C35" s="191">
        <v>581</v>
      </c>
      <c r="D35" s="191">
        <v>0</v>
      </c>
      <c r="E35" s="191">
        <v>0</v>
      </c>
      <c r="F35" s="191">
        <v>17</v>
      </c>
      <c r="G35" s="191">
        <v>0</v>
      </c>
    </row>
    <row r="36" spans="1:7" ht="14.25" customHeight="1">
      <c r="A36" s="191" t="s">
        <v>85</v>
      </c>
      <c r="B36" s="191">
        <v>949</v>
      </c>
      <c r="C36" s="191">
        <v>1015</v>
      </c>
      <c r="D36" s="191">
        <v>29</v>
      </c>
      <c r="E36" s="191">
        <v>0</v>
      </c>
      <c r="F36" s="191">
        <v>27</v>
      </c>
      <c r="G36" s="191">
        <v>0</v>
      </c>
    </row>
    <row r="37" spans="1:7" ht="14.25" customHeight="1">
      <c r="A37" s="191" t="s">
        <v>88</v>
      </c>
      <c r="B37" s="192">
        <v>3316</v>
      </c>
      <c r="C37" s="191">
        <v>829</v>
      </c>
      <c r="D37" s="192">
        <v>3007</v>
      </c>
      <c r="E37" s="192">
        <v>96596</v>
      </c>
      <c r="F37" s="192">
        <v>1691</v>
      </c>
      <c r="G37" s="191">
        <v>247</v>
      </c>
    </row>
    <row r="38" spans="1:7" ht="14.25" customHeight="1">
      <c r="A38" s="191" t="s">
        <v>227</v>
      </c>
      <c r="B38" s="192">
        <v>2785</v>
      </c>
      <c r="C38" s="192">
        <v>6525</v>
      </c>
      <c r="D38" s="191">
        <v>573</v>
      </c>
      <c r="E38" s="191">
        <v>0</v>
      </c>
      <c r="F38" s="192">
        <v>1208</v>
      </c>
      <c r="G38" s="191">
        <v>0</v>
      </c>
    </row>
    <row r="39" spans="1:7" ht="14.25" customHeight="1">
      <c r="A39" s="191" t="s">
        <v>91</v>
      </c>
      <c r="B39" s="192">
        <v>1008</v>
      </c>
      <c r="C39" s="191">
        <v>952</v>
      </c>
      <c r="D39" s="191">
        <v>19</v>
      </c>
      <c r="E39" s="191">
        <v>0</v>
      </c>
      <c r="F39" s="191">
        <v>784</v>
      </c>
      <c r="G39" s="191">
        <v>4</v>
      </c>
    </row>
    <row r="40" spans="1:7" ht="14.25" customHeight="1">
      <c r="A40" s="191" t="s">
        <v>92</v>
      </c>
      <c r="B40" s="192">
        <v>2595</v>
      </c>
      <c r="C40" s="192">
        <v>7267</v>
      </c>
      <c r="D40" s="191">
        <v>58</v>
      </c>
      <c r="E40" s="192">
        <v>2033</v>
      </c>
      <c r="F40" s="192">
        <v>3060</v>
      </c>
      <c r="G40" s="191">
        <v>56</v>
      </c>
    </row>
    <row r="41" spans="1:7" ht="14.25" customHeight="1">
      <c r="A41" s="191" t="s">
        <v>189</v>
      </c>
      <c r="B41" s="192">
        <v>4099</v>
      </c>
      <c r="C41" s="192">
        <v>22066</v>
      </c>
      <c r="D41" s="192">
        <v>1648</v>
      </c>
      <c r="E41" s="192">
        <v>7585</v>
      </c>
      <c r="F41" s="192">
        <v>5203</v>
      </c>
      <c r="G41" s="191">
        <v>0</v>
      </c>
    </row>
    <row r="42" spans="1:7" ht="14.25" customHeight="1">
      <c r="A42" s="191" t="s">
        <v>96</v>
      </c>
      <c r="B42" s="192">
        <v>1655</v>
      </c>
      <c r="C42" s="191">
        <v>702</v>
      </c>
      <c r="D42" s="191">
        <v>0</v>
      </c>
      <c r="E42" s="191">
        <v>0</v>
      </c>
      <c r="F42" s="192">
        <v>1016</v>
      </c>
      <c r="G42" s="191">
        <v>12</v>
      </c>
    </row>
    <row r="43" spans="1:7" ht="14.25" customHeight="1">
      <c r="A43" s="191" t="s">
        <v>98</v>
      </c>
      <c r="B43" s="192">
        <v>1017</v>
      </c>
      <c r="C43" s="191">
        <v>2165</v>
      </c>
      <c r="D43" s="191">
        <v>0</v>
      </c>
      <c r="E43" s="191">
        <v>0</v>
      </c>
      <c r="F43" s="192">
        <v>1013</v>
      </c>
      <c r="G43" s="191">
        <v>8</v>
      </c>
    </row>
    <row r="44" spans="1:7" ht="14.25" customHeight="1">
      <c r="A44" s="191" t="s">
        <v>99</v>
      </c>
      <c r="B44" s="192">
        <v>1511</v>
      </c>
      <c r="C44" s="191">
        <v>7076</v>
      </c>
      <c r="D44" s="191">
        <v>157</v>
      </c>
      <c r="E44" s="191">
        <v>0</v>
      </c>
      <c r="F44" s="192">
        <v>1263</v>
      </c>
      <c r="G44" s="191">
        <v>1</v>
      </c>
    </row>
    <row r="45" spans="1:7" ht="14.25" customHeight="1">
      <c r="A45" s="191" t="s">
        <v>228</v>
      </c>
      <c r="B45" s="192">
        <v>4828</v>
      </c>
      <c r="C45" s="192">
        <v>6373</v>
      </c>
      <c r="D45" s="191">
        <v>580</v>
      </c>
      <c r="E45" s="192">
        <v>5841</v>
      </c>
      <c r="F45" s="192">
        <v>3784</v>
      </c>
      <c r="G45" s="191">
        <v>0</v>
      </c>
    </row>
    <row r="46" spans="1:7" ht="14.25" customHeight="1">
      <c r="A46" s="191" t="s">
        <v>102</v>
      </c>
      <c r="B46" s="191">
        <v>515</v>
      </c>
      <c r="C46" s="191">
        <v>532</v>
      </c>
      <c r="D46" s="191">
        <v>4</v>
      </c>
      <c r="E46" s="191">
        <v>954</v>
      </c>
      <c r="F46" s="191">
        <v>0</v>
      </c>
      <c r="G46" s="191">
        <v>0</v>
      </c>
    </row>
    <row r="47" spans="1:7" ht="14.25" customHeight="1">
      <c r="A47" s="191" t="s">
        <v>104</v>
      </c>
      <c r="B47" s="192">
        <v>5010</v>
      </c>
      <c r="C47" s="192">
        <v>6667</v>
      </c>
      <c r="D47" s="191">
        <v>0</v>
      </c>
      <c r="E47" s="191">
        <v>0</v>
      </c>
      <c r="F47" s="192">
        <v>3472</v>
      </c>
      <c r="G47" s="191">
        <v>158</v>
      </c>
    </row>
    <row r="48" spans="1:7" ht="14.25" customHeight="1">
      <c r="A48" s="191" t="s">
        <v>105</v>
      </c>
      <c r="B48" s="192">
        <v>4361</v>
      </c>
      <c r="C48" s="191">
        <v>979</v>
      </c>
      <c r="D48" s="191">
        <v>614</v>
      </c>
      <c r="E48" s="192">
        <v>27635</v>
      </c>
      <c r="F48" s="192">
        <v>4646</v>
      </c>
      <c r="G48" s="191">
        <v>192</v>
      </c>
    </row>
    <row r="49" spans="1:7" ht="14.25" customHeight="1">
      <c r="A49" s="191" t="s">
        <v>106</v>
      </c>
      <c r="B49" s="191">
        <v>688</v>
      </c>
      <c r="C49" s="191">
        <v>602</v>
      </c>
      <c r="D49" s="191">
        <v>390</v>
      </c>
      <c r="E49" s="191">
        <v>169</v>
      </c>
      <c r="F49" s="191">
        <v>105</v>
      </c>
      <c r="G49" s="191">
        <v>0</v>
      </c>
    </row>
    <row r="50" spans="1:7" ht="14.25" customHeight="1">
      <c r="A50" s="191" t="s">
        <v>108</v>
      </c>
      <c r="B50" s="192">
        <v>1809</v>
      </c>
      <c r="C50" s="191">
        <v>398</v>
      </c>
      <c r="D50" s="191">
        <v>189</v>
      </c>
      <c r="E50" s="192">
        <v>3252</v>
      </c>
      <c r="F50" s="192">
        <v>1436</v>
      </c>
      <c r="G50" s="191">
        <v>1</v>
      </c>
    </row>
  </sheetData>
  <conditionalFormatting sqref="B4:G50">
    <cfRule type="cellIs" dxfId="140" priority="1" operator="lessThan">
      <formula>0</formula>
    </cfRule>
    <cfRule type="cellIs" dxfId="139" priority="2" operator="lessThan">
      <formula>0</formula>
    </cfRule>
    <cfRule type="cellIs" dxfId="138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9607-F2A8-45BE-B533-606CF40EF467}">
  <sheetPr codeName="Sheet33"/>
  <dimension ref="A1:H53"/>
  <sheetViews>
    <sheetView zoomScaleNormal="100" workbookViewId="0">
      <pane ySplit="3" topLeftCell="A18" activePane="bottomLeft" state="frozen"/>
      <selection pane="bottomLeft" activeCell="B3" sqref="B3:G50"/>
      <selection activeCell="D58" sqref="D58"/>
    </sheetView>
  </sheetViews>
  <sheetFormatPr defaultColWidth="9.140625" defaultRowHeight="14.25" customHeight="1"/>
  <cols>
    <col min="1" max="1" width="19.7109375" customWidth="1"/>
    <col min="2" max="2" width="14.28515625" customWidth="1"/>
    <col min="3" max="3" width="11.5703125" customWidth="1"/>
    <col min="4" max="4" width="11.28515625" customWidth="1"/>
    <col min="5" max="5" width="10.5703125" customWidth="1"/>
    <col min="6" max="6" width="9.28515625" customWidth="1"/>
    <col min="7" max="7" width="15" customWidth="1"/>
    <col min="8" max="8" width="9.140625" style="26"/>
    <col min="9" max="9" width="19.140625" bestFit="1" customWidth="1"/>
    <col min="10" max="10" width="11" customWidth="1"/>
    <col min="11" max="11" width="12.28515625" customWidth="1"/>
    <col min="12" max="12" width="10.28515625" customWidth="1"/>
    <col min="13" max="13" width="9.42578125" customWidth="1"/>
    <col min="14" max="14" width="11.42578125" customWidth="1"/>
    <col min="15" max="15" width="14.42578125" customWidth="1"/>
  </cols>
  <sheetData>
    <row r="1" spans="1:7" ht="16.5" customHeight="1">
      <c r="A1" s="1" t="s">
        <v>391</v>
      </c>
    </row>
    <row r="3" spans="1:7" s="220" customFormat="1" ht="28.5" customHeight="1">
      <c r="A3" s="129"/>
      <c r="B3" s="42" t="s">
        <v>397</v>
      </c>
      <c r="C3" s="42" t="s">
        <v>351</v>
      </c>
      <c r="D3" s="42" t="s">
        <v>398</v>
      </c>
      <c r="E3" s="42" t="s">
        <v>399</v>
      </c>
      <c r="F3" s="42" t="s">
        <v>400</v>
      </c>
      <c r="G3" s="42" t="s">
        <v>401</v>
      </c>
    </row>
    <row r="4" spans="1:7" ht="14.25" customHeight="1">
      <c r="A4" s="191" t="s">
        <v>24</v>
      </c>
      <c r="B4" s="192">
        <v>5770</v>
      </c>
      <c r="C4" s="191">
        <v>0</v>
      </c>
      <c r="D4" s="191">
        <v>48</v>
      </c>
      <c r="E4" s="191">
        <v>0</v>
      </c>
      <c r="F4" s="192">
        <v>1904</v>
      </c>
      <c r="G4" s="192">
        <v>24265</v>
      </c>
    </row>
    <row r="5" spans="1:7" ht="14.25" customHeight="1">
      <c r="A5" s="191" t="s">
        <v>185</v>
      </c>
      <c r="B5" s="192">
        <v>15384</v>
      </c>
      <c r="C5" s="191">
        <v>0</v>
      </c>
      <c r="D5" s="191">
        <v>0</v>
      </c>
      <c r="E5" s="191">
        <v>0</v>
      </c>
      <c r="F5" s="191">
        <v>63</v>
      </c>
      <c r="G5" s="192">
        <v>22520</v>
      </c>
    </row>
    <row r="6" spans="1:7" ht="14.25" customHeight="1">
      <c r="A6" s="191" t="s">
        <v>29</v>
      </c>
      <c r="B6" s="191">
        <v>0</v>
      </c>
      <c r="C6" s="191">
        <v>0</v>
      </c>
      <c r="D6" s="191">
        <v>45</v>
      </c>
      <c r="E6" s="191">
        <v>0</v>
      </c>
      <c r="F6" s="191">
        <v>0</v>
      </c>
      <c r="G6" s="191">
        <v>836</v>
      </c>
    </row>
    <row r="7" spans="1:7" ht="14.25" customHeight="1">
      <c r="A7" s="191" t="s">
        <v>30</v>
      </c>
      <c r="B7" s="192">
        <v>5899</v>
      </c>
      <c r="C7" s="191">
        <v>0</v>
      </c>
      <c r="D7" s="191">
        <v>0</v>
      </c>
      <c r="E7" s="191">
        <v>0</v>
      </c>
      <c r="F7" s="191">
        <v>155</v>
      </c>
      <c r="G7" s="192">
        <v>13410</v>
      </c>
    </row>
    <row r="8" spans="1:7" ht="14.25" customHeight="1">
      <c r="A8" s="191" t="s">
        <v>32</v>
      </c>
      <c r="B8" s="192">
        <v>16193</v>
      </c>
      <c r="C8" s="191">
        <v>0</v>
      </c>
      <c r="D8" s="191">
        <v>0</v>
      </c>
      <c r="E8" s="191">
        <v>0</v>
      </c>
      <c r="F8" s="191">
        <v>104</v>
      </c>
      <c r="G8" s="192">
        <v>31500</v>
      </c>
    </row>
    <row r="9" spans="1:7" ht="14.25" customHeight="1">
      <c r="A9" s="191" t="s">
        <v>33</v>
      </c>
      <c r="B9" s="192">
        <v>4068</v>
      </c>
      <c r="C9" s="191">
        <v>0</v>
      </c>
      <c r="D9" s="191">
        <v>27</v>
      </c>
      <c r="E9" s="191">
        <v>0</v>
      </c>
      <c r="F9" s="192">
        <v>1330</v>
      </c>
      <c r="G9" s="192">
        <v>13033</v>
      </c>
    </row>
    <row r="10" spans="1:7" ht="14.25" customHeight="1">
      <c r="A10" s="191" t="s">
        <v>37</v>
      </c>
      <c r="B10" s="192">
        <v>2496</v>
      </c>
      <c r="C10" s="191">
        <v>0</v>
      </c>
      <c r="D10" s="191">
        <v>0</v>
      </c>
      <c r="E10" s="191">
        <v>0</v>
      </c>
      <c r="F10" s="191">
        <v>27</v>
      </c>
      <c r="G10" s="192">
        <v>3937</v>
      </c>
    </row>
    <row r="11" spans="1:7" ht="14.25" customHeight="1">
      <c r="A11" s="191" t="s">
        <v>215</v>
      </c>
      <c r="B11" s="192">
        <v>5788</v>
      </c>
      <c r="C11" s="191">
        <v>0</v>
      </c>
      <c r="D11" s="191">
        <v>225</v>
      </c>
      <c r="E11" s="191">
        <v>0</v>
      </c>
      <c r="F11" s="192">
        <v>0</v>
      </c>
      <c r="G11" s="192">
        <v>8621</v>
      </c>
    </row>
    <row r="12" spans="1:7" ht="14.25" customHeight="1">
      <c r="A12" s="191" t="s">
        <v>38</v>
      </c>
      <c r="B12" s="192">
        <v>39599</v>
      </c>
      <c r="C12" s="191">
        <v>31</v>
      </c>
      <c r="D12" s="191">
        <v>378</v>
      </c>
      <c r="E12" s="191">
        <v>0</v>
      </c>
      <c r="F12" s="191">
        <v>43</v>
      </c>
      <c r="G12" s="192">
        <v>60936</v>
      </c>
    </row>
    <row r="13" spans="1:7" ht="14.25" customHeight="1">
      <c r="A13" s="191" t="s">
        <v>42</v>
      </c>
      <c r="B13" s="192">
        <v>6083</v>
      </c>
      <c r="C13" s="191">
        <v>0</v>
      </c>
      <c r="D13" s="191">
        <v>65</v>
      </c>
      <c r="E13" s="191">
        <v>43</v>
      </c>
      <c r="F13" s="191">
        <v>22</v>
      </c>
      <c r="G13" s="192">
        <v>16408</v>
      </c>
    </row>
    <row r="14" spans="1:7" ht="14.25" customHeight="1">
      <c r="A14" s="191" t="s">
        <v>44</v>
      </c>
      <c r="B14" s="192">
        <v>3585</v>
      </c>
      <c r="C14" s="191">
        <v>0</v>
      </c>
      <c r="D14" s="191">
        <v>0</v>
      </c>
      <c r="E14" s="191">
        <v>0</v>
      </c>
      <c r="F14" s="191">
        <v>0</v>
      </c>
      <c r="G14" s="192">
        <v>5130</v>
      </c>
    </row>
    <row r="15" spans="1:7" ht="14.25" customHeight="1">
      <c r="A15" s="191" t="s">
        <v>47</v>
      </c>
      <c r="B15" s="192">
        <v>4252</v>
      </c>
      <c r="C15" s="191">
        <v>0</v>
      </c>
      <c r="D15" s="191">
        <v>0</v>
      </c>
      <c r="E15" s="191">
        <v>0</v>
      </c>
      <c r="F15" s="192">
        <v>1804</v>
      </c>
      <c r="G15" s="192">
        <v>8523</v>
      </c>
    </row>
    <row r="16" spans="1:7" ht="14.25" customHeight="1">
      <c r="A16" s="191" t="s">
        <v>49</v>
      </c>
      <c r="B16" s="192">
        <v>4971</v>
      </c>
      <c r="C16" s="191">
        <v>0</v>
      </c>
      <c r="D16" s="191">
        <v>329</v>
      </c>
      <c r="E16" s="191">
        <v>0</v>
      </c>
      <c r="F16" s="191">
        <v>48</v>
      </c>
      <c r="G16" s="192">
        <v>10209</v>
      </c>
    </row>
    <row r="17" spans="1:7" ht="14.25" customHeight="1">
      <c r="A17" s="191" t="s">
        <v>52</v>
      </c>
      <c r="B17" s="192">
        <v>6375</v>
      </c>
      <c r="C17" s="191">
        <v>0</v>
      </c>
      <c r="D17" s="191">
        <v>66</v>
      </c>
      <c r="E17" s="191">
        <v>0</v>
      </c>
      <c r="F17" s="191">
        <v>36</v>
      </c>
      <c r="G17" s="192">
        <v>15249</v>
      </c>
    </row>
    <row r="18" spans="1:7" ht="14.25" customHeight="1">
      <c r="A18" s="191" t="s">
        <v>54</v>
      </c>
      <c r="B18" s="192">
        <v>8524</v>
      </c>
      <c r="C18" s="191">
        <v>0</v>
      </c>
      <c r="D18" s="191">
        <v>0</v>
      </c>
      <c r="E18" s="191">
        <v>0</v>
      </c>
      <c r="F18" s="192">
        <v>263</v>
      </c>
      <c r="G18" s="192">
        <v>24888</v>
      </c>
    </row>
    <row r="19" spans="1:7" ht="14.25" customHeight="1">
      <c r="A19" s="191" t="s">
        <v>56</v>
      </c>
      <c r="B19" s="192">
        <v>12377</v>
      </c>
      <c r="C19" s="191">
        <v>0</v>
      </c>
      <c r="D19" s="191">
        <v>22</v>
      </c>
      <c r="E19" s="191">
        <v>0</v>
      </c>
      <c r="F19" s="191">
        <v>80</v>
      </c>
      <c r="G19" s="192">
        <v>20329</v>
      </c>
    </row>
    <row r="20" spans="1:7" ht="14.25" customHeight="1">
      <c r="A20" s="191" t="s">
        <v>57</v>
      </c>
      <c r="B20" s="192">
        <v>36469</v>
      </c>
      <c r="C20" s="191">
        <v>175</v>
      </c>
      <c r="D20" s="191">
        <v>0</v>
      </c>
      <c r="E20" s="191">
        <v>0</v>
      </c>
      <c r="F20" s="192">
        <v>2330</v>
      </c>
      <c r="G20" s="192">
        <v>90193</v>
      </c>
    </row>
    <row r="21" spans="1:7" ht="14.25" customHeight="1">
      <c r="A21" s="191" t="s">
        <v>59</v>
      </c>
      <c r="B21" s="192">
        <v>30512</v>
      </c>
      <c r="C21" s="191">
        <v>0</v>
      </c>
      <c r="D21" s="191">
        <v>14</v>
      </c>
      <c r="E21" s="191">
        <v>0</v>
      </c>
      <c r="F21" s="192">
        <v>1588</v>
      </c>
      <c r="G21" s="192">
        <v>53648</v>
      </c>
    </row>
    <row r="22" spans="1:7" ht="14.25" customHeight="1">
      <c r="A22" s="191" t="s">
        <v>322</v>
      </c>
      <c r="B22" s="192">
        <v>14457</v>
      </c>
      <c r="C22" s="191">
        <v>0</v>
      </c>
      <c r="D22" s="191">
        <v>0</v>
      </c>
      <c r="E22" s="191">
        <v>0</v>
      </c>
      <c r="F22" s="191">
        <v>719</v>
      </c>
      <c r="G22" s="192">
        <v>26567</v>
      </c>
    </row>
    <row r="23" spans="1:7" ht="14.25" customHeight="1">
      <c r="A23" s="191" t="s">
        <v>222</v>
      </c>
      <c r="B23" s="192">
        <v>9210</v>
      </c>
      <c r="C23" s="191">
        <v>0</v>
      </c>
      <c r="D23" s="191">
        <v>35</v>
      </c>
      <c r="E23" s="191">
        <v>0</v>
      </c>
      <c r="F23" s="191">
        <v>135</v>
      </c>
      <c r="G23" s="192">
        <v>27187</v>
      </c>
    </row>
    <row r="24" spans="1:7" ht="14.25" customHeight="1">
      <c r="A24" s="191" t="s">
        <v>60</v>
      </c>
      <c r="B24" s="192">
        <v>5422</v>
      </c>
      <c r="C24" s="191">
        <v>0</v>
      </c>
      <c r="D24" s="191">
        <v>25</v>
      </c>
      <c r="E24" s="191">
        <v>0</v>
      </c>
      <c r="F24" s="191">
        <v>0</v>
      </c>
      <c r="G24" s="192">
        <v>11874</v>
      </c>
    </row>
    <row r="25" spans="1:7" ht="14.25" customHeight="1">
      <c r="A25" s="191" t="s">
        <v>323</v>
      </c>
      <c r="B25" s="192">
        <v>14027</v>
      </c>
      <c r="C25" s="191">
        <v>33</v>
      </c>
      <c r="D25" s="191">
        <v>148</v>
      </c>
      <c r="E25" s="191">
        <v>0</v>
      </c>
      <c r="F25" s="191">
        <v>660</v>
      </c>
      <c r="G25" s="192">
        <v>22041</v>
      </c>
    </row>
    <row r="26" spans="1:7" ht="14.25" customHeight="1">
      <c r="A26" s="191" t="s">
        <v>63</v>
      </c>
      <c r="B26" s="192">
        <v>6219</v>
      </c>
      <c r="C26" s="191">
        <v>0</v>
      </c>
      <c r="D26" s="191">
        <v>12</v>
      </c>
      <c r="E26" s="191">
        <v>0</v>
      </c>
      <c r="F26" s="191">
        <v>948</v>
      </c>
      <c r="G26" s="192">
        <v>8715</v>
      </c>
    </row>
    <row r="27" spans="1:7" ht="14.25" customHeight="1">
      <c r="A27" s="191" t="s">
        <v>65</v>
      </c>
      <c r="B27" s="192">
        <v>5551</v>
      </c>
      <c r="C27" s="191">
        <v>0</v>
      </c>
      <c r="D27" s="191">
        <v>0</v>
      </c>
      <c r="E27" s="191">
        <v>0</v>
      </c>
      <c r="F27" s="191">
        <v>15</v>
      </c>
      <c r="G27" s="192">
        <v>14312</v>
      </c>
    </row>
    <row r="28" spans="1:7" ht="14.25" customHeight="1">
      <c r="A28" s="191" t="s">
        <v>70</v>
      </c>
      <c r="B28" s="192">
        <v>29554</v>
      </c>
      <c r="C28" s="191">
        <v>123</v>
      </c>
      <c r="D28" s="192">
        <v>841</v>
      </c>
      <c r="E28" s="191">
        <v>171</v>
      </c>
      <c r="F28" s="192">
        <v>2498</v>
      </c>
      <c r="G28" s="192">
        <v>66915</v>
      </c>
    </row>
    <row r="29" spans="1:7" ht="14.25" customHeight="1">
      <c r="A29" s="191" t="s">
        <v>74</v>
      </c>
      <c r="B29" s="192">
        <v>2856</v>
      </c>
      <c r="C29" s="191">
        <v>0</v>
      </c>
      <c r="D29" s="191">
        <v>10</v>
      </c>
      <c r="E29" s="191">
        <v>0</v>
      </c>
      <c r="F29" s="191">
        <v>0</v>
      </c>
      <c r="G29" s="192">
        <v>4451</v>
      </c>
    </row>
    <row r="30" spans="1:7" ht="14.25" customHeight="1">
      <c r="A30" s="191" t="s">
        <v>75</v>
      </c>
      <c r="B30" s="192">
        <v>5122</v>
      </c>
      <c r="C30" s="191">
        <v>0</v>
      </c>
      <c r="D30" s="191">
        <v>52</v>
      </c>
      <c r="E30" s="191">
        <v>0</v>
      </c>
      <c r="F30" s="191">
        <v>121</v>
      </c>
      <c r="G30" s="192">
        <v>14425</v>
      </c>
    </row>
    <row r="31" spans="1:7" ht="14.25" customHeight="1">
      <c r="A31" s="191" t="s">
        <v>76</v>
      </c>
      <c r="B31" s="192">
        <v>16540</v>
      </c>
      <c r="C31" s="191">
        <v>0</v>
      </c>
      <c r="D31" s="191">
        <v>30</v>
      </c>
      <c r="E31" s="191">
        <v>0</v>
      </c>
      <c r="F31" s="192">
        <v>172</v>
      </c>
      <c r="G31" s="192">
        <v>31022</v>
      </c>
    </row>
    <row r="32" spans="1:7" ht="14.25" customHeight="1">
      <c r="A32" s="191" t="s">
        <v>79</v>
      </c>
      <c r="B32" s="192">
        <v>18189</v>
      </c>
      <c r="C32" s="191">
        <v>0</v>
      </c>
      <c r="D32" s="192">
        <v>1679</v>
      </c>
      <c r="E32" s="191">
        <v>0</v>
      </c>
      <c r="F32" s="191">
        <v>607</v>
      </c>
      <c r="G32" s="192">
        <v>43683</v>
      </c>
    </row>
    <row r="33" spans="1:7" ht="14.25" customHeight="1">
      <c r="A33" s="191" t="s">
        <v>187</v>
      </c>
      <c r="B33" s="192">
        <v>2198</v>
      </c>
      <c r="C33" s="191">
        <v>0</v>
      </c>
      <c r="D33" s="191">
        <v>56</v>
      </c>
      <c r="E33" s="191">
        <v>0</v>
      </c>
      <c r="F33" s="191">
        <v>0</v>
      </c>
      <c r="G33" s="192">
        <v>4493</v>
      </c>
    </row>
    <row r="34" spans="1:7" ht="14.25" customHeight="1">
      <c r="A34" s="191" t="s">
        <v>82</v>
      </c>
      <c r="B34" s="192">
        <v>3903</v>
      </c>
      <c r="C34" s="191">
        <v>217</v>
      </c>
      <c r="D34" s="191">
        <v>0</v>
      </c>
      <c r="E34" s="191">
        <v>0</v>
      </c>
      <c r="F34" s="192">
        <v>2371</v>
      </c>
      <c r="G34" s="192">
        <v>24686</v>
      </c>
    </row>
    <row r="35" spans="1:7" ht="14.25" customHeight="1">
      <c r="A35" s="191" t="s">
        <v>226</v>
      </c>
      <c r="B35" s="192">
        <v>1334</v>
      </c>
      <c r="C35" s="191">
        <v>0</v>
      </c>
      <c r="D35" s="191">
        <v>126</v>
      </c>
      <c r="E35" s="191">
        <v>0</v>
      </c>
      <c r="F35" s="191">
        <v>134</v>
      </c>
      <c r="G35" s="192">
        <v>3134</v>
      </c>
    </row>
    <row r="36" spans="1:7" ht="14.25" customHeight="1">
      <c r="A36" s="191" t="s">
        <v>85</v>
      </c>
      <c r="B36" s="191">
        <v>524</v>
      </c>
      <c r="C36" s="191">
        <v>0</v>
      </c>
      <c r="D36" s="191">
        <v>8</v>
      </c>
      <c r="E36" s="191">
        <v>0</v>
      </c>
      <c r="F36" s="191">
        <v>0</v>
      </c>
      <c r="G36" s="192">
        <v>2552</v>
      </c>
    </row>
    <row r="37" spans="1:7" ht="14.25" customHeight="1">
      <c r="A37" s="191" t="s">
        <v>88</v>
      </c>
      <c r="B37" s="192">
        <v>11507</v>
      </c>
      <c r="C37" s="191">
        <v>0</v>
      </c>
      <c r="D37" s="191">
        <v>75</v>
      </c>
      <c r="E37" s="191">
        <v>0</v>
      </c>
      <c r="F37" s="191">
        <v>0</v>
      </c>
      <c r="G37" s="192">
        <v>117268</v>
      </c>
    </row>
    <row r="38" spans="1:7" ht="14.25" customHeight="1">
      <c r="A38" s="191" t="s">
        <v>227</v>
      </c>
      <c r="B38" s="192">
        <v>9166</v>
      </c>
      <c r="C38" s="191">
        <v>0</v>
      </c>
      <c r="D38" s="191">
        <v>0</v>
      </c>
      <c r="E38" s="191">
        <v>0</v>
      </c>
      <c r="F38" s="192">
        <v>1818</v>
      </c>
      <c r="G38" s="192">
        <v>22075</v>
      </c>
    </row>
    <row r="39" spans="1:7" ht="14.25" customHeight="1">
      <c r="A39" s="191" t="s">
        <v>91</v>
      </c>
      <c r="B39" s="192">
        <v>3406</v>
      </c>
      <c r="C39" s="191">
        <v>0</v>
      </c>
      <c r="D39" s="191">
        <v>0</v>
      </c>
      <c r="E39" s="191">
        <v>0</v>
      </c>
      <c r="F39" s="191">
        <v>2</v>
      </c>
      <c r="G39" s="192">
        <v>6175</v>
      </c>
    </row>
    <row r="40" spans="1:7" ht="14.25" customHeight="1">
      <c r="A40" s="191" t="s">
        <v>92</v>
      </c>
      <c r="B40" s="192">
        <v>13817</v>
      </c>
      <c r="C40" s="191">
        <v>0</v>
      </c>
      <c r="D40" s="191">
        <v>132</v>
      </c>
      <c r="E40" s="191">
        <v>0</v>
      </c>
      <c r="F40" s="192">
        <v>3216</v>
      </c>
      <c r="G40" s="192">
        <v>32234</v>
      </c>
    </row>
    <row r="41" spans="1:7" ht="14.25" customHeight="1">
      <c r="A41" s="191" t="s">
        <v>189</v>
      </c>
      <c r="B41" s="192">
        <v>22021</v>
      </c>
      <c r="C41" s="191">
        <v>0</v>
      </c>
      <c r="D41" s="191">
        <v>659</v>
      </c>
      <c r="E41" s="191">
        <v>0</v>
      </c>
      <c r="F41" s="191">
        <v>39</v>
      </c>
      <c r="G41" s="192">
        <v>63320</v>
      </c>
    </row>
    <row r="42" spans="1:7" ht="14.25" customHeight="1">
      <c r="A42" s="191" t="s">
        <v>96</v>
      </c>
      <c r="B42" s="192">
        <v>5564</v>
      </c>
      <c r="C42" s="191">
        <v>0</v>
      </c>
      <c r="D42" s="191">
        <v>23</v>
      </c>
      <c r="E42" s="191">
        <v>0</v>
      </c>
      <c r="F42" s="192">
        <v>1110</v>
      </c>
      <c r="G42" s="192">
        <v>10082</v>
      </c>
    </row>
    <row r="43" spans="1:7" ht="14.25" customHeight="1">
      <c r="A43" s="191" t="s">
        <v>98</v>
      </c>
      <c r="B43" s="192">
        <v>4714</v>
      </c>
      <c r="C43" s="191">
        <v>2</v>
      </c>
      <c r="D43" s="191">
        <v>16</v>
      </c>
      <c r="E43" s="191">
        <v>0</v>
      </c>
      <c r="F43" s="191">
        <v>50</v>
      </c>
      <c r="G43" s="192">
        <v>8985</v>
      </c>
    </row>
    <row r="44" spans="1:7" ht="14.25" customHeight="1">
      <c r="A44" s="191" t="s">
        <v>99</v>
      </c>
      <c r="B44" s="192">
        <v>2710</v>
      </c>
      <c r="C44" s="191">
        <v>0</v>
      </c>
      <c r="D44" s="191">
        <v>354</v>
      </c>
      <c r="E44" s="191">
        <v>0</v>
      </c>
      <c r="F44" s="191">
        <v>0</v>
      </c>
      <c r="G44" s="192">
        <v>13072</v>
      </c>
    </row>
    <row r="45" spans="1:7" ht="14.25" customHeight="1">
      <c r="A45" s="191" t="s">
        <v>228</v>
      </c>
      <c r="B45" s="192">
        <v>17252</v>
      </c>
      <c r="C45" s="191">
        <v>0</v>
      </c>
      <c r="D45" s="191">
        <v>72</v>
      </c>
      <c r="E45" s="191">
        <v>0</v>
      </c>
      <c r="F45" s="191">
        <v>30</v>
      </c>
      <c r="G45" s="192">
        <v>38760</v>
      </c>
    </row>
    <row r="46" spans="1:7" ht="14.25" customHeight="1">
      <c r="A46" s="191" t="s">
        <v>102</v>
      </c>
      <c r="B46" s="192">
        <v>2204</v>
      </c>
      <c r="C46" s="191">
        <v>0</v>
      </c>
      <c r="D46" s="191">
        <v>97</v>
      </c>
      <c r="E46" s="191">
        <v>0</v>
      </c>
      <c r="F46" s="191">
        <v>0</v>
      </c>
      <c r="G46" s="192">
        <v>4306</v>
      </c>
    </row>
    <row r="47" spans="1:7" ht="14.25" customHeight="1">
      <c r="A47" s="191" t="s">
        <v>104</v>
      </c>
      <c r="B47" s="192">
        <v>20192</v>
      </c>
      <c r="C47" s="191">
        <v>0</v>
      </c>
      <c r="D47" s="191">
        <v>50</v>
      </c>
      <c r="E47" s="191">
        <v>0</v>
      </c>
      <c r="F47" s="191">
        <v>55</v>
      </c>
      <c r="G47" s="192">
        <v>35604</v>
      </c>
    </row>
    <row r="48" spans="1:7" ht="14.25" customHeight="1">
      <c r="A48" s="191" t="s">
        <v>105</v>
      </c>
      <c r="B48" s="192">
        <v>14496</v>
      </c>
      <c r="C48" s="191">
        <v>0</v>
      </c>
      <c r="D48" s="191">
        <v>242</v>
      </c>
      <c r="E48" s="191">
        <v>0</v>
      </c>
      <c r="F48" s="192">
        <v>20314</v>
      </c>
      <c r="G48" s="192">
        <v>73479</v>
      </c>
    </row>
    <row r="49" spans="1:7" ht="14.25" customHeight="1">
      <c r="A49" s="191" t="s">
        <v>106</v>
      </c>
      <c r="B49" s="192">
        <v>1641</v>
      </c>
      <c r="C49" s="191">
        <v>0</v>
      </c>
      <c r="D49" s="191">
        <v>15</v>
      </c>
      <c r="E49" s="191">
        <v>0</v>
      </c>
      <c r="F49" s="191">
        <v>0</v>
      </c>
      <c r="G49" s="192">
        <v>3610</v>
      </c>
    </row>
    <row r="50" spans="1:7" ht="14.25" customHeight="1">
      <c r="A50" s="191" t="s">
        <v>108</v>
      </c>
      <c r="B50" s="192">
        <v>6469</v>
      </c>
      <c r="C50" s="191">
        <v>0</v>
      </c>
      <c r="D50" s="191">
        <v>0</v>
      </c>
      <c r="E50" s="191">
        <v>0</v>
      </c>
      <c r="F50" s="191">
        <v>0</v>
      </c>
      <c r="G50" s="192">
        <v>13554</v>
      </c>
    </row>
    <row r="51" spans="1:7" ht="11.45" customHeight="1">
      <c r="A51" s="26"/>
      <c r="B51" s="48"/>
      <c r="C51" s="48"/>
      <c r="D51" s="48"/>
      <c r="E51" s="48"/>
      <c r="F51" s="48"/>
      <c r="G51" s="48"/>
    </row>
    <row r="52" spans="1:7" ht="14.25" customHeight="1">
      <c r="A52" s="216" t="s">
        <v>402</v>
      </c>
      <c r="B52" s="48"/>
      <c r="C52" s="48"/>
      <c r="D52" s="48"/>
      <c r="E52" s="48"/>
      <c r="F52" s="48"/>
      <c r="G52" s="48"/>
    </row>
    <row r="53" spans="1:7" ht="14.25" customHeight="1">
      <c r="A53" s="216" t="s">
        <v>403</v>
      </c>
      <c r="B53" s="48"/>
      <c r="C53" s="48"/>
      <c r="D53" s="48"/>
      <c r="E53" s="48"/>
      <c r="F53" s="48"/>
      <c r="G53" s="48"/>
    </row>
  </sheetData>
  <conditionalFormatting sqref="B4:G50">
    <cfRule type="cellIs" dxfId="137" priority="1" operator="lessThan">
      <formula>0</formula>
    </cfRule>
    <cfRule type="cellIs" dxfId="136" priority="2" operator="lessThan">
      <formula>0</formula>
    </cfRule>
    <cfRule type="cellIs" dxfId="135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090E-31FA-4B5B-BDEF-0D7059E5CD2E}">
  <sheetPr codeName="Sheet34"/>
  <dimension ref="A1:G50"/>
  <sheetViews>
    <sheetView zoomScaleNormal="100" workbookViewId="0">
      <pane ySplit="3" topLeftCell="A25" activePane="bottomLeft" state="frozen"/>
      <selection pane="bottomLeft" activeCell="A48" sqref="A48:A50"/>
      <selection activeCell="D58" sqref="D58"/>
    </sheetView>
  </sheetViews>
  <sheetFormatPr defaultColWidth="9.140625" defaultRowHeight="14.25" customHeight="1"/>
  <cols>
    <col min="1" max="1" width="21.7109375" customWidth="1"/>
    <col min="2" max="2" width="15.85546875" customWidth="1"/>
    <col min="3" max="3" width="11.5703125" bestFit="1" customWidth="1"/>
    <col min="4" max="4" width="11.7109375" bestFit="1" customWidth="1"/>
    <col min="5" max="5" width="11.42578125" bestFit="1" customWidth="1"/>
    <col min="6" max="6" width="10.28515625" bestFit="1" customWidth="1"/>
    <col min="7" max="7" width="9" bestFit="1" customWidth="1"/>
    <col min="8" max="8" width="14.28515625" customWidth="1"/>
  </cols>
  <sheetData>
    <row r="1" spans="1:7" ht="16.5" customHeight="1">
      <c r="A1" s="1" t="s">
        <v>391</v>
      </c>
    </row>
    <row r="3" spans="1:7" ht="53.25" customHeight="1">
      <c r="A3" s="221"/>
      <c r="B3" s="196" t="s">
        <v>344</v>
      </c>
      <c r="C3" s="196" t="s">
        <v>392</v>
      </c>
      <c r="D3" s="42" t="s">
        <v>393</v>
      </c>
      <c r="E3" s="42" t="s">
        <v>394</v>
      </c>
      <c r="F3" s="42" t="s">
        <v>395</v>
      </c>
      <c r="G3" s="42" t="s">
        <v>396</v>
      </c>
    </row>
    <row r="4" spans="1:7" ht="14.25" customHeight="1">
      <c r="A4" s="191" t="s">
        <v>109</v>
      </c>
      <c r="B4" s="192">
        <v>4115</v>
      </c>
      <c r="C4" s="192">
        <v>3811</v>
      </c>
      <c r="D4" s="192">
        <v>4510</v>
      </c>
      <c r="E4" s="192">
        <v>24750</v>
      </c>
      <c r="F4" s="191">
        <v>162</v>
      </c>
      <c r="G4" s="191">
        <v>30</v>
      </c>
    </row>
    <row r="5" spans="1:7" ht="14.25" customHeight="1">
      <c r="A5" s="191" t="s">
        <v>229</v>
      </c>
      <c r="B5" s="192">
        <v>6089</v>
      </c>
      <c r="C5" s="192">
        <v>2437</v>
      </c>
      <c r="D5" s="191">
        <v>0</v>
      </c>
      <c r="E5" s="192">
        <v>1192</v>
      </c>
      <c r="F5" s="192">
        <v>2845</v>
      </c>
      <c r="G5" s="191">
        <v>32</v>
      </c>
    </row>
    <row r="6" spans="1:7" ht="14.25" customHeight="1">
      <c r="A6" s="191" t="s">
        <v>112</v>
      </c>
      <c r="B6" s="192">
        <v>2526</v>
      </c>
      <c r="C6" s="192">
        <v>2731</v>
      </c>
      <c r="D6" s="191">
        <v>314</v>
      </c>
      <c r="E6" s="191">
        <v>285</v>
      </c>
      <c r="F6" s="191">
        <v>0</v>
      </c>
      <c r="G6" s="191">
        <v>7</v>
      </c>
    </row>
    <row r="7" spans="1:7" ht="14.25" customHeight="1">
      <c r="A7" s="191" t="s">
        <v>324</v>
      </c>
      <c r="B7" s="192">
        <v>7674</v>
      </c>
      <c r="C7" s="192">
        <v>2567</v>
      </c>
      <c r="D7" s="191">
        <v>466</v>
      </c>
      <c r="E7" s="191">
        <v>0</v>
      </c>
      <c r="F7" s="192">
        <v>4307</v>
      </c>
      <c r="G7" s="191">
        <v>105</v>
      </c>
    </row>
    <row r="8" spans="1:7" ht="14.25" customHeight="1">
      <c r="A8" s="191" t="s">
        <v>114</v>
      </c>
      <c r="B8" s="192">
        <v>2018</v>
      </c>
      <c r="C8" s="192">
        <v>1601</v>
      </c>
      <c r="D8" s="191">
        <v>226</v>
      </c>
      <c r="E8" s="191">
        <v>0</v>
      </c>
      <c r="F8" s="191">
        <v>0</v>
      </c>
      <c r="G8" s="191">
        <v>0</v>
      </c>
    </row>
    <row r="9" spans="1:7" ht="14.25" customHeight="1">
      <c r="A9" s="191" t="s">
        <v>116</v>
      </c>
      <c r="B9" s="192">
        <v>2388</v>
      </c>
      <c r="C9" s="191">
        <v>979</v>
      </c>
      <c r="D9" s="191">
        <v>398</v>
      </c>
      <c r="E9" s="191">
        <v>1382</v>
      </c>
      <c r="F9" s="192">
        <v>98</v>
      </c>
      <c r="G9" s="191">
        <v>0</v>
      </c>
    </row>
    <row r="10" spans="1:7" ht="14.25" customHeight="1">
      <c r="A10" s="191" t="s">
        <v>190</v>
      </c>
      <c r="B10" s="191">
        <v>330</v>
      </c>
      <c r="C10" s="192">
        <v>1346</v>
      </c>
      <c r="D10" s="191">
        <v>0</v>
      </c>
      <c r="E10" s="191">
        <v>0</v>
      </c>
      <c r="F10" s="191">
        <v>0</v>
      </c>
      <c r="G10" s="191">
        <v>0</v>
      </c>
    </row>
    <row r="11" spans="1:7" ht="14.25" customHeight="1">
      <c r="A11" s="191" t="s">
        <v>119</v>
      </c>
      <c r="B11" s="192">
        <v>1054</v>
      </c>
      <c r="C11" s="191">
        <v>930</v>
      </c>
      <c r="D11" s="191">
        <v>1</v>
      </c>
      <c r="E11" s="191">
        <v>0</v>
      </c>
      <c r="F11" s="191">
        <v>784</v>
      </c>
      <c r="G11" s="191">
        <v>52</v>
      </c>
    </row>
    <row r="12" spans="1:7" ht="14.25" customHeight="1">
      <c r="A12" s="191" t="s">
        <v>332</v>
      </c>
      <c r="B12" s="192">
        <v>1986</v>
      </c>
      <c r="C12" s="191">
        <v>503</v>
      </c>
      <c r="D12" s="191">
        <v>23</v>
      </c>
      <c r="E12" s="191">
        <v>0</v>
      </c>
      <c r="F12" s="191">
        <v>0</v>
      </c>
      <c r="G12" s="191">
        <v>1</v>
      </c>
    </row>
    <row r="13" spans="1:7" ht="14.25" customHeight="1">
      <c r="A13" s="191" t="s">
        <v>124</v>
      </c>
      <c r="B13" s="192">
        <v>7866</v>
      </c>
      <c r="C13" s="192">
        <v>77769</v>
      </c>
      <c r="D13" s="191">
        <v>0</v>
      </c>
      <c r="E13" s="192">
        <v>362430</v>
      </c>
      <c r="F13" s="192">
        <v>15341</v>
      </c>
      <c r="G13" s="191">
        <v>334</v>
      </c>
    </row>
    <row r="14" spans="1:7" ht="14.25" customHeight="1">
      <c r="A14" s="191" t="s">
        <v>125</v>
      </c>
      <c r="B14" s="192">
        <v>3635</v>
      </c>
      <c r="C14" s="191">
        <v>979</v>
      </c>
      <c r="D14" s="192">
        <v>2462</v>
      </c>
      <c r="E14" s="192">
        <v>10189</v>
      </c>
      <c r="F14" s="192">
        <v>7027</v>
      </c>
      <c r="G14" s="191">
        <v>8</v>
      </c>
    </row>
    <row r="15" spans="1:7" ht="14.25" customHeight="1">
      <c r="A15" s="191" t="s">
        <v>230</v>
      </c>
      <c r="B15" s="192">
        <v>2231</v>
      </c>
      <c r="C15" s="191">
        <v>534</v>
      </c>
      <c r="D15" s="191">
        <v>0</v>
      </c>
      <c r="E15" s="192">
        <v>2039</v>
      </c>
      <c r="F15" s="191">
        <v>124</v>
      </c>
      <c r="G15" s="191">
        <v>0</v>
      </c>
    </row>
    <row r="16" spans="1:7" ht="14.25" customHeight="1">
      <c r="A16" s="191" t="s">
        <v>126</v>
      </c>
      <c r="B16" s="192">
        <v>5460</v>
      </c>
      <c r="C16" s="192">
        <v>9176</v>
      </c>
      <c r="D16" s="191">
        <v>72</v>
      </c>
      <c r="E16" s="192">
        <v>24690</v>
      </c>
      <c r="F16" s="192">
        <v>2570</v>
      </c>
      <c r="G16" s="191">
        <v>0</v>
      </c>
    </row>
    <row r="17" spans="1:7" ht="14.25" customHeight="1">
      <c r="A17" s="191" t="s">
        <v>191</v>
      </c>
      <c r="B17" s="191">
        <v>509</v>
      </c>
      <c r="C17" s="191">
        <v>523</v>
      </c>
      <c r="D17" s="191">
        <v>0</v>
      </c>
      <c r="E17" s="191">
        <v>57</v>
      </c>
      <c r="F17" s="191">
        <v>13</v>
      </c>
      <c r="G17" s="191">
        <v>0</v>
      </c>
    </row>
    <row r="18" spans="1:7" ht="14.25" customHeight="1">
      <c r="A18" s="191" t="s">
        <v>129</v>
      </c>
      <c r="B18" s="192">
        <v>2376</v>
      </c>
      <c r="C18" s="192">
        <v>3154</v>
      </c>
      <c r="D18" s="191">
        <v>0</v>
      </c>
      <c r="E18" s="191">
        <v>10</v>
      </c>
      <c r="F18" s="191">
        <v>719</v>
      </c>
      <c r="G18" s="191">
        <v>23</v>
      </c>
    </row>
    <row r="19" spans="1:7" ht="14.25" customHeight="1">
      <c r="A19" s="191" t="s">
        <v>130</v>
      </c>
      <c r="B19" s="192">
        <v>3131</v>
      </c>
      <c r="C19" s="192">
        <v>11459</v>
      </c>
      <c r="D19" s="192">
        <v>2539</v>
      </c>
      <c r="E19" s="191">
        <v>0</v>
      </c>
      <c r="F19" s="192">
        <v>4116</v>
      </c>
      <c r="G19" s="191">
        <v>7</v>
      </c>
    </row>
    <row r="20" spans="1:7" ht="14.25" customHeight="1">
      <c r="A20" s="191" t="s">
        <v>131</v>
      </c>
      <c r="B20" s="192">
        <v>2547</v>
      </c>
      <c r="C20" s="192">
        <v>5871</v>
      </c>
      <c r="D20" s="191">
        <v>162</v>
      </c>
      <c r="E20" s="192">
        <v>46164</v>
      </c>
      <c r="F20" s="191">
        <v>454</v>
      </c>
      <c r="G20" s="191">
        <v>85</v>
      </c>
    </row>
    <row r="21" spans="1:7" ht="14.25" customHeight="1">
      <c r="A21" s="191" t="s">
        <v>132</v>
      </c>
      <c r="B21" s="192">
        <v>4262</v>
      </c>
      <c r="C21" s="191">
        <v>2165</v>
      </c>
      <c r="D21" s="191">
        <v>0</v>
      </c>
      <c r="E21" s="191">
        <v>272</v>
      </c>
      <c r="F21" s="192">
        <v>3370</v>
      </c>
      <c r="G21" s="191">
        <v>22</v>
      </c>
    </row>
    <row r="22" spans="1:7" ht="14.25" customHeight="1">
      <c r="A22" s="191" t="s">
        <v>134</v>
      </c>
      <c r="B22" s="192">
        <v>2617</v>
      </c>
      <c r="C22" s="191">
        <v>1121</v>
      </c>
      <c r="D22" s="191">
        <v>220</v>
      </c>
      <c r="E22" s="191">
        <v>0</v>
      </c>
      <c r="F22" s="191">
        <v>563</v>
      </c>
      <c r="G22" s="191">
        <v>0</v>
      </c>
    </row>
    <row r="23" spans="1:7" ht="14.25" customHeight="1">
      <c r="A23" s="191" t="s">
        <v>135</v>
      </c>
      <c r="B23" s="192">
        <v>3900</v>
      </c>
      <c r="C23" s="192">
        <v>6388</v>
      </c>
      <c r="D23" s="191">
        <v>943</v>
      </c>
      <c r="E23" s="192">
        <v>5448</v>
      </c>
      <c r="F23" s="192">
        <v>3669</v>
      </c>
      <c r="G23" s="191">
        <v>12</v>
      </c>
    </row>
    <row r="24" spans="1:7" ht="14.25" customHeight="1">
      <c r="A24" s="191" t="s">
        <v>232</v>
      </c>
      <c r="B24" s="192">
        <v>7109</v>
      </c>
      <c r="C24" s="192">
        <v>38840</v>
      </c>
      <c r="D24" s="191">
        <v>0</v>
      </c>
      <c r="E24" s="192">
        <v>1961</v>
      </c>
      <c r="F24" s="192">
        <v>2640</v>
      </c>
      <c r="G24" s="191">
        <v>77</v>
      </c>
    </row>
    <row r="25" spans="1:7" ht="14.25" customHeight="1">
      <c r="A25" s="191" t="s">
        <v>233</v>
      </c>
      <c r="B25" s="192">
        <v>1244</v>
      </c>
      <c r="C25" s="192">
        <v>9342</v>
      </c>
      <c r="D25" s="191">
        <v>22</v>
      </c>
      <c r="E25" s="191">
        <v>125</v>
      </c>
      <c r="F25" s="191">
        <v>397</v>
      </c>
      <c r="G25" s="191">
        <v>0</v>
      </c>
    </row>
    <row r="26" spans="1:7" ht="14.25" customHeight="1">
      <c r="A26" s="191" t="s">
        <v>325</v>
      </c>
      <c r="B26" s="192">
        <v>9004</v>
      </c>
      <c r="C26" s="192">
        <v>2858</v>
      </c>
      <c r="D26" s="191">
        <v>0</v>
      </c>
      <c r="E26" s="192">
        <v>3574</v>
      </c>
      <c r="F26" s="191">
        <v>354</v>
      </c>
      <c r="G26" s="191">
        <v>24</v>
      </c>
    </row>
    <row r="27" spans="1:7" ht="14.25" customHeight="1">
      <c r="A27" s="191" t="s">
        <v>137</v>
      </c>
      <c r="B27" s="192">
        <v>2710</v>
      </c>
      <c r="C27" s="192">
        <v>6982</v>
      </c>
      <c r="D27" s="192">
        <v>1618</v>
      </c>
      <c r="E27" s="192">
        <v>2309</v>
      </c>
      <c r="F27" s="192">
        <v>5273</v>
      </c>
      <c r="G27" s="191">
        <v>85</v>
      </c>
    </row>
    <row r="28" spans="1:7" ht="14.25" customHeight="1">
      <c r="A28" s="191" t="s">
        <v>138</v>
      </c>
      <c r="B28" s="192">
        <v>2570</v>
      </c>
      <c r="C28" s="191">
        <v>1309</v>
      </c>
      <c r="D28" s="191">
        <v>0</v>
      </c>
      <c r="E28" s="191">
        <v>0</v>
      </c>
      <c r="F28" s="192">
        <v>3148</v>
      </c>
      <c r="G28" s="191">
        <v>0</v>
      </c>
    </row>
    <row r="29" spans="1:7" ht="14.25" customHeight="1">
      <c r="A29" s="191" t="s">
        <v>139</v>
      </c>
      <c r="B29" s="192">
        <v>7611</v>
      </c>
      <c r="C29" s="191">
        <v>7092</v>
      </c>
      <c r="D29" s="191">
        <v>0</v>
      </c>
      <c r="E29" s="192">
        <v>1084</v>
      </c>
      <c r="F29" s="192">
        <v>4731</v>
      </c>
      <c r="G29" s="191">
        <v>0</v>
      </c>
    </row>
    <row r="30" spans="1:7" ht="14.25" customHeight="1">
      <c r="A30" s="191" t="s">
        <v>140</v>
      </c>
      <c r="B30" s="192">
        <v>1852</v>
      </c>
      <c r="C30" s="191">
        <v>367</v>
      </c>
      <c r="D30" s="191">
        <v>125</v>
      </c>
      <c r="E30" s="191">
        <v>1</v>
      </c>
      <c r="F30" s="191">
        <v>938</v>
      </c>
      <c r="G30" s="191">
        <v>68</v>
      </c>
    </row>
    <row r="31" spans="1:7" ht="14.25" customHeight="1">
      <c r="A31" s="191" t="s">
        <v>142</v>
      </c>
      <c r="B31" s="192">
        <v>1581</v>
      </c>
      <c r="C31" s="191">
        <v>1026</v>
      </c>
      <c r="D31" s="191">
        <v>59</v>
      </c>
      <c r="E31" s="192">
        <v>1548</v>
      </c>
      <c r="F31" s="191">
        <v>0</v>
      </c>
      <c r="G31" s="191">
        <v>31</v>
      </c>
    </row>
    <row r="32" spans="1:7" ht="14.25" customHeight="1">
      <c r="A32" s="191" t="s">
        <v>144</v>
      </c>
      <c r="B32" s="191">
        <v>597</v>
      </c>
      <c r="C32" s="191">
        <v>467</v>
      </c>
      <c r="D32" s="191">
        <v>0</v>
      </c>
      <c r="E32" s="191">
        <v>0</v>
      </c>
      <c r="F32" s="192">
        <v>1144</v>
      </c>
      <c r="G32" s="191">
        <v>0</v>
      </c>
    </row>
    <row r="33" spans="1:7" ht="14.25" customHeight="1">
      <c r="A33" s="191" t="s">
        <v>145</v>
      </c>
      <c r="B33" s="192">
        <v>6867</v>
      </c>
      <c r="C33" s="192">
        <v>10724</v>
      </c>
      <c r="D33" s="191">
        <v>254</v>
      </c>
      <c r="E33" s="192">
        <v>7751</v>
      </c>
      <c r="F33" s="192">
        <v>4184</v>
      </c>
      <c r="G33" s="191">
        <v>119</v>
      </c>
    </row>
    <row r="34" spans="1:7" ht="14.25" customHeight="1">
      <c r="A34" s="191" t="s">
        <v>326</v>
      </c>
      <c r="B34" s="192">
        <v>6195</v>
      </c>
      <c r="C34" s="192">
        <v>5311</v>
      </c>
      <c r="D34" s="192">
        <v>4276</v>
      </c>
      <c r="E34" s="191">
        <v>0</v>
      </c>
      <c r="F34" s="192">
        <v>20269</v>
      </c>
      <c r="G34" s="191">
        <v>102</v>
      </c>
    </row>
    <row r="35" spans="1:7" ht="14.25" customHeight="1">
      <c r="A35" s="191" t="s">
        <v>150</v>
      </c>
      <c r="B35" s="191">
        <v>886</v>
      </c>
      <c r="C35" s="191">
        <v>702</v>
      </c>
      <c r="D35" s="191">
        <v>7</v>
      </c>
      <c r="E35" s="191">
        <v>0</v>
      </c>
      <c r="F35" s="192">
        <v>970</v>
      </c>
      <c r="G35" s="191">
        <v>0</v>
      </c>
    </row>
    <row r="36" spans="1:7" ht="14.25" customHeight="1">
      <c r="A36" s="191" t="s">
        <v>236</v>
      </c>
      <c r="B36" s="192">
        <v>1137</v>
      </c>
      <c r="C36" s="191">
        <v>372</v>
      </c>
      <c r="D36" s="191">
        <v>0</v>
      </c>
      <c r="E36" s="191">
        <v>0</v>
      </c>
      <c r="F36" s="191">
        <v>908</v>
      </c>
      <c r="G36" s="191">
        <v>0</v>
      </c>
    </row>
    <row r="37" spans="1:7" ht="14.25" customHeight="1">
      <c r="A37" s="191" t="s">
        <v>153</v>
      </c>
      <c r="B37" s="192">
        <v>982</v>
      </c>
      <c r="C37" s="191">
        <v>7623</v>
      </c>
      <c r="D37" s="191">
        <v>41</v>
      </c>
      <c r="E37" s="191">
        <v>0</v>
      </c>
      <c r="F37" s="191">
        <v>148</v>
      </c>
      <c r="G37" s="191">
        <v>0</v>
      </c>
    </row>
    <row r="38" spans="1:7" ht="14.25" customHeight="1">
      <c r="A38" s="191" t="s">
        <v>160</v>
      </c>
      <c r="B38" s="192">
        <v>2054</v>
      </c>
      <c r="C38" s="192">
        <v>3066</v>
      </c>
      <c r="D38" s="191">
        <v>36</v>
      </c>
      <c r="E38" s="192">
        <v>67772</v>
      </c>
      <c r="F38" s="192">
        <v>3135</v>
      </c>
      <c r="G38" s="191">
        <v>79</v>
      </c>
    </row>
    <row r="39" spans="1:7" ht="14.25" customHeight="1">
      <c r="A39" s="191" t="s">
        <v>162</v>
      </c>
      <c r="B39" s="192">
        <v>1265</v>
      </c>
      <c r="C39" s="191">
        <v>685</v>
      </c>
      <c r="D39" s="191">
        <v>66</v>
      </c>
      <c r="E39" s="191">
        <v>0</v>
      </c>
      <c r="F39" s="191">
        <v>38</v>
      </c>
      <c r="G39" s="191">
        <v>28</v>
      </c>
    </row>
    <row r="40" spans="1:7" ht="14.25" customHeight="1">
      <c r="A40" s="191" t="s">
        <v>237</v>
      </c>
      <c r="B40" s="192">
        <v>3494</v>
      </c>
      <c r="C40" s="191">
        <v>915</v>
      </c>
      <c r="D40" s="191">
        <v>0</v>
      </c>
      <c r="E40" s="192">
        <v>4219</v>
      </c>
      <c r="F40" s="191">
        <v>649</v>
      </c>
      <c r="G40" s="191">
        <v>53</v>
      </c>
    </row>
    <row r="41" spans="1:7" ht="14.25" customHeight="1">
      <c r="A41" s="191" t="s">
        <v>163</v>
      </c>
      <c r="B41" s="192">
        <v>3853</v>
      </c>
      <c r="C41" s="192">
        <v>4237</v>
      </c>
      <c r="D41" s="192">
        <v>1524</v>
      </c>
      <c r="E41" s="192">
        <v>10160</v>
      </c>
      <c r="F41" s="192">
        <v>2768</v>
      </c>
      <c r="G41" s="191">
        <v>63</v>
      </c>
    </row>
    <row r="42" spans="1:7" ht="14.25" customHeight="1">
      <c r="A42" s="191" t="s">
        <v>164</v>
      </c>
      <c r="B42" s="192">
        <v>3223</v>
      </c>
      <c r="C42" s="191">
        <v>931</v>
      </c>
      <c r="D42" s="191">
        <v>14</v>
      </c>
      <c r="E42" s="191">
        <v>0</v>
      </c>
      <c r="F42" s="191">
        <v>451</v>
      </c>
      <c r="G42" s="191">
        <v>18</v>
      </c>
    </row>
    <row r="43" spans="1:7" ht="14.25" customHeight="1">
      <c r="A43" s="191" t="s">
        <v>192</v>
      </c>
      <c r="B43" s="192">
        <v>1418</v>
      </c>
      <c r="C43" s="191">
        <v>862</v>
      </c>
      <c r="D43" s="191">
        <v>68</v>
      </c>
      <c r="E43" s="191">
        <v>283</v>
      </c>
      <c r="F43" s="191">
        <v>611</v>
      </c>
      <c r="G43" s="191">
        <v>0</v>
      </c>
    </row>
    <row r="44" spans="1:7" ht="14.25" customHeight="1">
      <c r="A44" s="191" t="s">
        <v>166</v>
      </c>
      <c r="B44" s="192">
        <v>11574</v>
      </c>
      <c r="C44" s="192">
        <v>3398</v>
      </c>
      <c r="D44" s="192">
        <v>1473</v>
      </c>
      <c r="E44" s="192">
        <v>30472</v>
      </c>
      <c r="F44" s="192">
        <v>15292</v>
      </c>
      <c r="G44" s="191">
        <v>115</v>
      </c>
    </row>
    <row r="45" spans="1:7" ht="14.25" customHeight="1">
      <c r="A45" s="191" t="s">
        <v>167</v>
      </c>
      <c r="B45" s="192">
        <v>2698</v>
      </c>
      <c r="C45" s="192">
        <v>16970</v>
      </c>
      <c r="D45" s="191">
        <v>38</v>
      </c>
      <c r="E45" s="192">
        <v>9952</v>
      </c>
      <c r="F45" s="192">
        <v>2327</v>
      </c>
      <c r="G45" s="191">
        <v>0</v>
      </c>
    </row>
    <row r="46" spans="1:7" ht="14.25" customHeight="1">
      <c r="A46" s="191" t="s">
        <v>193</v>
      </c>
      <c r="B46" s="192">
        <v>2850</v>
      </c>
      <c r="C46" s="192">
        <v>1443</v>
      </c>
      <c r="D46" s="191">
        <v>65</v>
      </c>
      <c r="E46" s="191">
        <v>0</v>
      </c>
      <c r="F46" s="191">
        <v>0</v>
      </c>
      <c r="G46" s="191">
        <v>0</v>
      </c>
    </row>
    <row r="47" spans="1:7" ht="14.25" customHeight="1">
      <c r="A47" s="26"/>
      <c r="B47" s="48"/>
      <c r="C47" s="48"/>
      <c r="D47" s="48"/>
      <c r="E47" s="48"/>
      <c r="F47" s="48"/>
      <c r="G47" s="48"/>
    </row>
    <row r="48" spans="1:7" ht="14.25" customHeight="1">
      <c r="A48" s="17" t="s">
        <v>11</v>
      </c>
      <c r="B48" s="23">
        <f>MEDIAN(B4:B46,'Total Non-Book A-L'!B4:B50)</f>
        <v>2493</v>
      </c>
      <c r="C48" s="23">
        <f>MEDIAN(C4:C46,'Total Non-Book A-L'!C4:C50)</f>
        <v>2064.5</v>
      </c>
      <c r="D48" s="23">
        <f>MEDIAN(D4:D46,'Total Non-Book A-L'!D4:D50)</f>
        <v>49</v>
      </c>
      <c r="E48" s="23">
        <f>MEDIAN(E4:E46,'Total Non-Book A-L'!E4:E50)</f>
        <v>147</v>
      </c>
      <c r="F48" s="23">
        <f>MEDIAN(F4:F46,'Total Non-Book A-L'!F4:F50)</f>
        <v>954</v>
      </c>
      <c r="G48" s="23">
        <f>MEDIAN(G4:G46,'Total Non-Book A-L'!G4:G50)</f>
        <v>6.5</v>
      </c>
    </row>
    <row r="49" spans="1:7" ht="14.25" customHeight="1">
      <c r="A49" s="17" t="s">
        <v>10</v>
      </c>
      <c r="B49" s="23">
        <f>AVERAGE(B4:B46,'Total Non-Book A-L'!B4:B50)</f>
        <v>3011.4444444444443</v>
      </c>
      <c r="C49" s="23">
        <f>AVERAGE(C4:C46,'Total Non-Book A-L'!C4:C50)</f>
        <v>4916.8777777777777</v>
      </c>
      <c r="D49" s="23">
        <f>AVERAGE(D4:D46,'Total Non-Book A-L'!D4:D50)</f>
        <v>479.51111111111112</v>
      </c>
      <c r="E49" s="23">
        <f>AVERAGE(E4:E46,'Total Non-Book A-L'!E4:E50)</f>
        <v>9579.5777777777785</v>
      </c>
      <c r="F49" s="23">
        <f>AVERAGE(F4:F46,'Total Non-Book A-L'!F4:F50)</f>
        <v>2120.9444444444443</v>
      </c>
      <c r="G49" s="23">
        <f>AVERAGE(G4:G46,'Total Non-Book A-L'!G4:G50)</f>
        <v>39.822222222222223</v>
      </c>
    </row>
    <row r="50" spans="1:7" ht="14.25" customHeight="1">
      <c r="A50" s="17" t="s">
        <v>239</v>
      </c>
      <c r="B50" s="23">
        <f>SUM(B4:B46,'Total Non-Book A-L'!B4:B50)</f>
        <v>271030</v>
      </c>
      <c r="C50" s="23">
        <f>SUM(C4:C46,'Total Non-Book A-L'!C4:C50)</f>
        <v>442519</v>
      </c>
      <c r="D50" s="23">
        <f>SUM(D4:D46,'Total Non-Book A-L'!D4:D50)</f>
        <v>43156</v>
      </c>
      <c r="E50" s="23">
        <f>SUM(E4:E46,'Total Non-Book A-L'!E4:E50)</f>
        <v>862162</v>
      </c>
      <c r="F50" s="23">
        <f>SUM(F4:F46,'Total Non-Book A-L'!F4:F50)</f>
        <v>190885</v>
      </c>
      <c r="G50" s="23">
        <f>SUM(G4:G46,'Total Non-Book A-L'!G4:G50)</f>
        <v>3584</v>
      </c>
    </row>
  </sheetData>
  <conditionalFormatting sqref="B4:G46">
    <cfRule type="cellIs" dxfId="134" priority="1" operator="lessThan">
      <formula>0</formula>
    </cfRule>
    <cfRule type="cellIs" dxfId="133" priority="2" operator="lessThan">
      <formula>0</formula>
    </cfRule>
    <cfRule type="cellIs" dxfId="132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93D6-D6FD-478C-8B69-9B4B38C02681}">
  <sheetPr codeName="Sheet35"/>
  <dimension ref="A1:G53"/>
  <sheetViews>
    <sheetView zoomScaleNormal="100" workbookViewId="0">
      <pane ySplit="3" topLeftCell="A29" activePane="bottomLeft" state="frozen"/>
      <selection pane="bottomLeft" activeCell="A48" sqref="A48"/>
      <selection activeCell="D58" sqref="D58"/>
    </sheetView>
  </sheetViews>
  <sheetFormatPr defaultColWidth="9.140625" defaultRowHeight="14.25" customHeight="1"/>
  <cols>
    <col min="1" max="1" width="22.42578125" customWidth="1"/>
    <col min="2" max="2" width="13.28515625" customWidth="1"/>
    <col min="3" max="3" width="10.85546875" customWidth="1"/>
    <col min="4" max="4" width="11.42578125" customWidth="1"/>
    <col min="5" max="5" width="10.42578125" customWidth="1"/>
    <col min="6" max="6" width="9.85546875" customWidth="1"/>
    <col min="7" max="7" width="15.5703125" customWidth="1"/>
    <col min="8" max="8" width="10.28515625" bestFit="1" customWidth="1"/>
  </cols>
  <sheetData>
    <row r="1" spans="1:7" ht="14.25" customHeight="1">
      <c r="A1" s="1" t="s">
        <v>391</v>
      </c>
    </row>
    <row r="2" spans="1:7" ht="14.25" customHeight="1">
      <c r="A2" s="1"/>
    </row>
    <row r="3" spans="1:7" ht="27" customHeight="1">
      <c r="A3" s="221"/>
      <c r="B3" s="42" t="s">
        <v>397</v>
      </c>
      <c r="C3" s="42" t="s">
        <v>351</v>
      </c>
      <c r="D3" s="42" t="s">
        <v>398</v>
      </c>
      <c r="E3" s="42" t="s">
        <v>399</v>
      </c>
      <c r="F3" s="42" t="s">
        <v>400</v>
      </c>
      <c r="G3" s="42" t="s">
        <v>401</v>
      </c>
    </row>
    <row r="4" spans="1:7" ht="14.25" customHeight="1">
      <c r="A4" s="191" t="s">
        <v>109</v>
      </c>
      <c r="B4" s="192">
        <v>37630</v>
      </c>
      <c r="C4" s="191">
        <v>152</v>
      </c>
      <c r="D4" s="191">
        <v>0</v>
      </c>
      <c r="E4" s="191">
        <v>0</v>
      </c>
      <c r="F4" s="191">
        <v>61</v>
      </c>
      <c r="G4" s="192">
        <v>75221</v>
      </c>
    </row>
    <row r="5" spans="1:7" ht="14.25" customHeight="1">
      <c r="A5" s="191" t="s">
        <v>229</v>
      </c>
      <c r="B5" s="192">
        <v>10645</v>
      </c>
      <c r="C5" s="191">
        <v>0</v>
      </c>
      <c r="D5" s="191">
        <v>33</v>
      </c>
      <c r="E5" s="191">
        <v>0</v>
      </c>
      <c r="F5" s="191">
        <v>0</v>
      </c>
      <c r="G5" s="192">
        <v>23273</v>
      </c>
    </row>
    <row r="6" spans="1:7" ht="14.25" customHeight="1">
      <c r="A6" s="191" t="s">
        <v>112</v>
      </c>
      <c r="B6" s="192">
        <v>14691</v>
      </c>
      <c r="C6" s="191">
        <v>0</v>
      </c>
      <c r="D6" s="191">
        <v>0</v>
      </c>
      <c r="E6" s="191">
        <v>0</v>
      </c>
      <c r="F6" s="191">
        <v>34</v>
      </c>
      <c r="G6" s="192">
        <v>20588</v>
      </c>
    </row>
    <row r="7" spans="1:7" ht="14.25" customHeight="1">
      <c r="A7" s="191" t="s">
        <v>324</v>
      </c>
      <c r="B7" s="192">
        <v>19092</v>
      </c>
      <c r="C7" s="191">
        <v>0</v>
      </c>
      <c r="D7" s="191">
        <v>452</v>
      </c>
      <c r="E7" s="191">
        <v>0</v>
      </c>
      <c r="F7" s="192">
        <v>2014</v>
      </c>
      <c r="G7" s="192">
        <v>36677</v>
      </c>
    </row>
    <row r="8" spans="1:7" ht="14.25" customHeight="1">
      <c r="A8" s="191" t="s">
        <v>114</v>
      </c>
      <c r="B8" s="192">
        <v>2690</v>
      </c>
      <c r="C8" s="191">
        <v>0</v>
      </c>
      <c r="D8" s="191">
        <v>255</v>
      </c>
      <c r="E8" s="191">
        <v>0</v>
      </c>
      <c r="F8" s="191">
        <v>34</v>
      </c>
      <c r="G8" s="192">
        <v>6824</v>
      </c>
    </row>
    <row r="9" spans="1:7" ht="14.25" customHeight="1">
      <c r="A9" s="191" t="s">
        <v>116</v>
      </c>
      <c r="B9" s="192">
        <v>3924</v>
      </c>
      <c r="C9" s="191">
        <v>0</v>
      </c>
      <c r="D9" s="191">
        <v>97</v>
      </c>
      <c r="E9" s="191">
        <v>0</v>
      </c>
      <c r="F9" s="191">
        <v>858</v>
      </c>
      <c r="G9" s="192">
        <v>10124</v>
      </c>
    </row>
    <row r="10" spans="1:7" ht="14.25" customHeight="1">
      <c r="A10" s="191" t="s">
        <v>190</v>
      </c>
      <c r="B10" s="192">
        <v>847</v>
      </c>
      <c r="C10" s="191">
        <v>0</v>
      </c>
      <c r="D10" s="191">
        <v>0</v>
      </c>
      <c r="E10" s="191">
        <v>0</v>
      </c>
      <c r="F10" s="191">
        <v>0</v>
      </c>
      <c r="G10" s="192">
        <v>2523</v>
      </c>
    </row>
    <row r="11" spans="1:7" ht="14.25" customHeight="1">
      <c r="A11" s="191" t="s">
        <v>119</v>
      </c>
      <c r="B11" s="192">
        <v>2613</v>
      </c>
      <c r="C11" s="191">
        <v>108</v>
      </c>
      <c r="D11" s="191">
        <v>0</v>
      </c>
      <c r="E11" s="191">
        <v>0</v>
      </c>
      <c r="F11" s="192">
        <v>699</v>
      </c>
      <c r="G11" s="192">
        <v>6241</v>
      </c>
    </row>
    <row r="12" spans="1:7" ht="14.25" customHeight="1">
      <c r="A12" s="191" t="s">
        <v>332</v>
      </c>
      <c r="B12" s="192">
        <v>3563</v>
      </c>
      <c r="C12" s="191">
        <v>0</v>
      </c>
      <c r="D12" s="191">
        <v>11</v>
      </c>
      <c r="E12" s="191">
        <v>0</v>
      </c>
      <c r="F12" s="191">
        <v>0</v>
      </c>
      <c r="G12" s="192">
        <v>6087</v>
      </c>
    </row>
    <row r="13" spans="1:7" ht="14.25" customHeight="1">
      <c r="A13" s="191" t="s">
        <v>124</v>
      </c>
      <c r="B13" s="192">
        <v>45779</v>
      </c>
      <c r="C13" s="191">
        <v>0</v>
      </c>
      <c r="D13" s="192">
        <v>1503</v>
      </c>
      <c r="E13" s="191">
        <v>0</v>
      </c>
      <c r="F13" s="192">
        <v>0</v>
      </c>
      <c r="G13" s="192">
        <v>511022</v>
      </c>
    </row>
    <row r="14" spans="1:7" ht="14.25" customHeight="1">
      <c r="A14" s="191" t="s">
        <v>125</v>
      </c>
      <c r="B14" s="192">
        <v>9768</v>
      </c>
      <c r="C14" s="191">
        <v>0</v>
      </c>
      <c r="D14" s="191">
        <v>0</v>
      </c>
      <c r="E14" s="191">
        <v>0</v>
      </c>
      <c r="F14" s="192">
        <v>2214</v>
      </c>
      <c r="G14" s="192">
        <v>36282</v>
      </c>
    </row>
    <row r="15" spans="1:7" ht="14.25" customHeight="1">
      <c r="A15" s="191" t="s">
        <v>230</v>
      </c>
      <c r="B15" s="192">
        <v>3671</v>
      </c>
      <c r="C15" s="191">
        <v>0</v>
      </c>
      <c r="D15" s="191">
        <v>506</v>
      </c>
      <c r="E15" s="191">
        <v>0</v>
      </c>
      <c r="F15" s="191">
        <v>0</v>
      </c>
      <c r="G15" s="192">
        <v>9105</v>
      </c>
    </row>
    <row r="16" spans="1:7" ht="14.25" customHeight="1">
      <c r="A16" s="191" t="s">
        <v>126</v>
      </c>
      <c r="B16" s="192">
        <v>18317</v>
      </c>
      <c r="C16" s="191">
        <v>0</v>
      </c>
      <c r="D16" s="191">
        <v>112</v>
      </c>
      <c r="E16" s="191">
        <v>0</v>
      </c>
      <c r="F16" s="192">
        <v>876</v>
      </c>
      <c r="G16" s="192">
        <v>61273</v>
      </c>
    </row>
    <row r="17" spans="1:7" ht="14.25" customHeight="1">
      <c r="A17" s="191" t="s">
        <v>191</v>
      </c>
      <c r="B17" s="191">
        <v>961</v>
      </c>
      <c r="C17" s="191">
        <v>0</v>
      </c>
      <c r="D17" s="191">
        <v>0</v>
      </c>
      <c r="E17" s="191">
        <v>0</v>
      </c>
      <c r="F17" s="191">
        <v>0</v>
      </c>
      <c r="G17" s="192">
        <v>2063</v>
      </c>
    </row>
    <row r="18" spans="1:7" ht="14.25" customHeight="1">
      <c r="A18" s="191" t="s">
        <v>129</v>
      </c>
      <c r="B18" s="192">
        <v>3588</v>
      </c>
      <c r="C18" s="191">
        <v>0</v>
      </c>
      <c r="D18" s="191">
        <v>38</v>
      </c>
      <c r="E18" s="191">
        <v>0</v>
      </c>
      <c r="F18" s="191">
        <v>0</v>
      </c>
      <c r="G18" s="192">
        <v>9908</v>
      </c>
    </row>
    <row r="19" spans="1:7" ht="14.25" customHeight="1">
      <c r="A19" s="191" t="s">
        <v>130</v>
      </c>
      <c r="B19" s="192">
        <v>22050</v>
      </c>
      <c r="C19" s="191">
        <v>0</v>
      </c>
      <c r="D19" s="191">
        <v>1</v>
      </c>
      <c r="E19" s="191">
        <v>0</v>
      </c>
      <c r="F19" s="192">
        <v>684</v>
      </c>
      <c r="G19" s="192">
        <v>43987</v>
      </c>
    </row>
    <row r="20" spans="1:7" ht="14.25" customHeight="1">
      <c r="A20" s="191" t="s">
        <v>131</v>
      </c>
      <c r="B20" s="192">
        <v>16710</v>
      </c>
      <c r="C20" s="191">
        <v>0</v>
      </c>
      <c r="D20" s="192">
        <v>1932</v>
      </c>
      <c r="E20" s="191">
        <v>0</v>
      </c>
      <c r="F20" s="191">
        <v>708</v>
      </c>
      <c r="G20" s="192">
        <v>74633</v>
      </c>
    </row>
    <row r="21" spans="1:7" ht="14.25" customHeight="1">
      <c r="A21" s="191" t="s">
        <v>132</v>
      </c>
      <c r="B21" s="192">
        <v>9820</v>
      </c>
      <c r="C21" s="191">
        <v>0</v>
      </c>
      <c r="D21" s="191">
        <v>16</v>
      </c>
      <c r="E21" s="191">
        <v>277</v>
      </c>
      <c r="F21" s="191">
        <v>812</v>
      </c>
      <c r="G21" s="192">
        <v>21016</v>
      </c>
    </row>
    <row r="22" spans="1:7" ht="14.25" customHeight="1">
      <c r="A22" s="191" t="s">
        <v>134</v>
      </c>
      <c r="B22" s="192">
        <v>7499</v>
      </c>
      <c r="C22" s="191">
        <v>0</v>
      </c>
      <c r="D22" s="191">
        <v>0</v>
      </c>
      <c r="E22" s="191">
        <v>0</v>
      </c>
      <c r="F22" s="191">
        <v>0</v>
      </c>
      <c r="G22" s="192">
        <v>12020</v>
      </c>
    </row>
    <row r="23" spans="1:7" ht="14.25" customHeight="1">
      <c r="A23" s="191" t="s">
        <v>135</v>
      </c>
      <c r="B23" s="192">
        <v>9320</v>
      </c>
      <c r="C23" s="191">
        <v>0</v>
      </c>
      <c r="D23" s="192">
        <v>2549</v>
      </c>
      <c r="E23" s="191">
        <v>0</v>
      </c>
      <c r="F23" s="191">
        <v>335</v>
      </c>
      <c r="G23" s="192">
        <v>32564</v>
      </c>
    </row>
    <row r="24" spans="1:7" ht="14.25" customHeight="1">
      <c r="A24" s="191" t="s">
        <v>232</v>
      </c>
      <c r="B24" s="192">
        <v>34038</v>
      </c>
      <c r="C24" s="191">
        <v>0</v>
      </c>
      <c r="D24" s="192">
        <v>769</v>
      </c>
      <c r="E24" s="191">
        <v>0</v>
      </c>
      <c r="F24" s="192">
        <v>1039</v>
      </c>
      <c r="G24" s="192">
        <v>86473</v>
      </c>
    </row>
    <row r="25" spans="1:7" ht="14.25" customHeight="1">
      <c r="A25" s="191" t="s">
        <v>233</v>
      </c>
      <c r="B25" s="192">
        <v>3245</v>
      </c>
      <c r="C25" s="191">
        <v>106</v>
      </c>
      <c r="D25" s="191">
        <v>20</v>
      </c>
      <c r="E25" s="191">
        <v>25</v>
      </c>
      <c r="F25" s="191">
        <v>396</v>
      </c>
      <c r="G25" s="192">
        <v>14922</v>
      </c>
    </row>
    <row r="26" spans="1:7" ht="14.25" customHeight="1">
      <c r="A26" s="191" t="s">
        <v>325</v>
      </c>
      <c r="B26" s="192">
        <v>25729</v>
      </c>
      <c r="C26" s="191">
        <v>0</v>
      </c>
      <c r="D26" s="191">
        <v>0</v>
      </c>
      <c r="E26" s="191">
        <v>0</v>
      </c>
      <c r="F26" s="192">
        <v>2951</v>
      </c>
      <c r="G26" s="192">
        <v>44494</v>
      </c>
    </row>
    <row r="27" spans="1:7" ht="14.25" customHeight="1">
      <c r="A27" s="191" t="s">
        <v>137</v>
      </c>
      <c r="B27" s="192">
        <v>16907</v>
      </c>
      <c r="C27" s="191">
        <v>0</v>
      </c>
      <c r="D27" s="191">
        <v>1028</v>
      </c>
      <c r="E27" s="191">
        <v>0</v>
      </c>
      <c r="F27" s="192">
        <v>3783</v>
      </c>
      <c r="G27" s="192">
        <v>40695</v>
      </c>
    </row>
    <row r="28" spans="1:7" ht="14.25" customHeight="1">
      <c r="A28" s="191" t="s">
        <v>138</v>
      </c>
      <c r="B28" s="192">
        <v>16116</v>
      </c>
      <c r="C28" s="191">
        <v>0</v>
      </c>
      <c r="D28" s="191">
        <v>0</v>
      </c>
      <c r="E28" s="191">
        <v>0</v>
      </c>
      <c r="F28" s="191">
        <v>138</v>
      </c>
      <c r="G28" s="192">
        <v>23281</v>
      </c>
    </row>
    <row r="29" spans="1:7" ht="14.25" customHeight="1">
      <c r="A29" s="191" t="s">
        <v>139</v>
      </c>
      <c r="B29" s="192">
        <v>8777</v>
      </c>
      <c r="C29" s="191">
        <v>0</v>
      </c>
      <c r="D29" s="191">
        <v>249</v>
      </c>
      <c r="E29" s="191">
        <v>54</v>
      </c>
      <c r="F29" s="191">
        <v>44</v>
      </c>
      <c r="G29" s="192">
        <v>29642</v>
      </c>
    </row>
    <row r="30" spans="1:7" ht="14.25" customHeight="1">
      <c r="A30" s="191" t="s">
        <v>140</v>
      </c>
      <c r="B30" s="192">
        <v>5444</v>
      </c>
      <c r="C30" s="191">
        <v>63</v>
      </c>
      <c r="D30" s="191">
        <v>667</v>
      </c>
      <c r="E30" s="191">
        <v>0</v>
      </c>
      <c r="F30" s="191">
        <v>1691</v>
      </c>
      <c r="G30" s="192">
        <v>11216</v>
      </c>
    </row>
    <row r="31" spans="1:7" ht="14.25" customHeight="1">
      <c r="A31" s="191" t="s">
        <v>142</v>
      </c>
      <c r="B31" s="192">
        <v>6015</v>
      </c>
      <c r="C31" s="191">
        <v>0</v>
      </c>
      <c r="D31" s="191">
        <v>30</v>
      </c>
      <c r="E31" s="191">
        <v>0</v>
      </c>
      <c r="F31" s="191">
        <v>0</v>
      </c>
      <c r="G31" s="192">
        <v>10290</v>
      </c>
    </row>
    <row r="32" spans="1:7" ht="14.25" customHeight="1">
      <c r="A32" s="191" t="s">
        <v>144</v>
      </c>
      <c r="B32" s="192">
        <v>4600</v>
      </c>
      <c r="C32" s="191">
        <v>0</v>
      </c>
      <c r="D32" s="191">
        <v>0</v>
      </c>
      <c r="E32" s="191">
        <v>0</v>
      </c>
      <c r="F32" s="191">
        <v>0</v>
      </c>
      <c r="G32" s="192">
        <v>6808</v>
      </c>
    </row>
    <row r="33" spans="1:7" ht="14.25" customHeight="1">
      <c r="A33" s="191" t="s">
        <v>145</v>
      </c>
      <c r="B33" s="192">
        <v>18699</v>
      </c>
      <c r="C33" s="191">
        <v>0</v>
      </c>
      <c r="D33" s="191">
        <v>0</v>
      </c>
      <c r="E33" s="191">
        <v>0</v>
      </c>
      <c r="F33" s="192">
        <v>1931</v>
      </c>
      <c r="G33" s="192">
        <v>50529</v>
      </c>
    </row>
    <row r="34" spans="1:7" ht="14.25" customHeight="1">
      <c r="A34" s="191" t="s">
        <v>326</v>
      </c>
      <c r="B34" s="192">
        <v>52455</v>
      </c>
      <c r="C34" s="191">
        <v>120</v>
      </c>
      <c r="D34" s="191">
        <v>765</v>
      </c>
      <c r="E34" s="192">
        <v>3934</v>
      </c>
      <c r="F34" s="192">
        <v>1778</v>
      </c>
      <c r="G34" s="192">
        <v>95205</v>
      </c>
    </row>
    <row r="35" spans="1:7" ht="14.25" customHeight="1">
      <c r="A35" s="191" t="s">
        <v>150</v>
      </c>
      <c r="B35" s="192">
        <v>2372</v>
      </c>
      <c r="C35" s="191">
        <v>0</v>
      </c>
      <c r="D35" s="191">
        <v>0</v>
      </c>
      <c r="E35" s="191">
        <v>0</v>
      </c>
      <c r="F35" s="192">
        <v>0</v>
      </c>
      <c r="G35" s="192">
        <v>4937</v>
      </c>
    </row>
    <row r="36" spans="1:7" ht="14.25" customHeight="1">
      <c r="A36" s="191" t="s">
        <v>236</v>
      </c>
      <c r="B36" s="192">
        <v>3342</v>
      </c>
      <c r="C36" s="191">
        <v>91</v>
      </c>
      <c r="D36" s="191">
        <v>0</v>
      </c>
      <c r="E36" s="191">
        <v>0</v>
      </c>
      <c r="F36" s="191">
        <v>795</v>
      </c>
      <c r="G36" s="192">
        <v>6645</v>
      </c>
    </row>
    <row r="37" spans="1:7" ht="14.25" customHeight="1">
      <c r="A37" s="191" t="s">
        <v>153</v>
      </c>
      <c r="B37" s="192">
        <v>2476</v>
      </c>
      <c r="C37" s="191">
        <v>0</v>
      </c>
      <c r="D37" s="191">
        <v>0</v>
      </c>
      <c r="E37" s="191">
        <v>0</v>
      </c>
      <c r="F37" s="191">
        <v>3</v>
      </c>
      <c r="G37" s="192">
        <v>11273</v>
      </c>
    </row>
    <row r="38" spans="1:7" ht="14.25" customHeight="1">
      <c r="A38" s="191" t="s">
        <v>160</v>
      </c>
      <c r="B38" s="192">
        <v>8917</v>
      </c>
      <c r="C38" s="191">
        <v>0</v>
      </c>
      <c r="D38" s="191">
        <v>0</v>
      </c>
      <c r="E38" s="191">
        <v>0</v>
      </c>
      <c r="F38" s="192">
        <v>2626</v>
      </c>
      <c r="G38" s="192">
        <v>87685</v>
      </c>
    </row>
    <row r="39" spans="1:7" ht="14.25" customHeight="1">
      <c r="A39" s="191" t="s">
        <v>162</v>
      </c>
      <c r="B39" s="192">
        <v>1377</v>
      </c>
      <c r="C39" s="191">
        <v>18</v>
      </c>
      <c r="D39" s="191">
        <v>32</v>
      </c>
      <c r="E39" s="191">
        <v>0</v>
      </c>
      <c r="F39" s="191">
        <v>6</v>
      </c>
      <c r="G39" s="192">
        <v>3515</v>
      </c>
    </row>
    <row r="40" spans="1:7" ht="14.25" customHeight="1">
      <c r="A40" s="191" t="s">
        <v>237</v>
      </c>
      <c r="B40" s="192">
        <v>11167</v>
      </c>
      <c r="C40" s="191">
        <v>37</v>
      </c>
      <c r="D40" s="191">
        <v>16</v>
      </c>
      <c r="E40" s="191">
        <v>0</v>
      </c>
      <c r="F40" s="191">
        <v>291</v>
      </c>
      <c r="G40" s="192">
        <v>20841</v>
      </c>
    </row>
    <row r="41" spans="1:7" ht="14.25" customHeight="1">
      <c r="A41" s="191" t="s">
        <v>163</v>
      </c>
      <c r="B41" s="192">
        <v>17886</v>
      </c>
      <c r="C41" s="191">
        <v>0</v>
      </c>
      <c r="D41" s="191">
        <v>0</v>
      </c>
      <c r="E41" s="192">
        <v>1371</v>
      </c>
      <c r="F41" s="192">
        <v>974</v>
      </c>
      <c r="G41" s="192">
        <v>42836</v>
      </c>
    </row>
    <row r="42" spans="1:7" ht="14.25" customHeight="1">
      <c r="A42" s="191" t="s">
        <v>164</v>
      </c>
      <c r="B42" s="192">
        <v>5033</v>
      </c>
      <c r="C42" s="191">
        <v>0</v>
      </c>
      <c r="D42" s="191">
        <v>0</v>
      </c>
      <c r="E42" s="191">
        <v>0</v>
      </c>
      <c r="F42" s="191">
        <v>0</v>
      </c>
      <c r="G42" s="192">
        <v>9670</v>
      </c>
    </row>
    <row r="43" spans="1:7" ht="14.25" customHeight="1">
      <c r="A43" s="191" t="s">
        <v>192</v>
      </c>
      <c r="B43" s="192">
        <v>2549</v>
      </c>
      <c r="C43" s="191">
        <v>0</v>
      </c>
      <c r="D43" s="191">
        <v>0</v>
      </c>
      <c r="E43" s="191">
        <v>0</v>
      </c>
      <c r="F43" s="191">
        <v>21</v>
      </c>
      <c r="G43" s="192">
        <v>5812</v>
      </c>
    </row>
    <row r="44" spans="1:7" ht="14.25" customHeight="1">
      <c r="A44" s="191" t="s">
        <v>166</v>
      </c>
      <c r="B44" s="192">
        <v>40845</v>
      </c>
      <c r="C44" s="191">
        <v>50</v>
      </c>
      <c r="D44" s="191">
        <v>171</v>
      </c>
      <c r="E44" s="191">
        <v>0</v>
      </c>
      <c r="F44" s="192">
        <v>3251</v>
      </c>
      <c r="G44" s="192">
        <v>106641</v>
      </c>
    </row>
    <row r="45" spans="1:7" ht="14.25" customHeight="1">
      <c r="A45" s="191" t="s">
        <v>167</v>
      </c>
      <c r="B45" s="192">
        <v>14141</v>
      </c>
      <c r="C45" s="191">
        <v>0</v>
      </c>
      <c r="D45" s="191">
        <v>0</v>
      </c>
      <c r="E45" s="191">
        <v>0</v>
      </c>
      <c r="F45" s="191">
        <v>65</v>
      </c>
      <c r="G45" s="192">
        <v>46191</v>
      </c>
    </row>
    <row r="46" spans="1:7" ht="14.25" customHeight="1">
      <c r="A46" s="191" t="s">
        <v>193</v>
      </c>
      <c r="B46" s="192">
        <v>6179</v>
      </c>
      <c r="C46" s="191">
        <v>0</v>
      </c>
      <c r="D46" s="191">
        <v>0</v>
      </c>
      <c r="E46" s="191">
        <v>0</v>
      </c>
      <c r="F46" s="191">
        <v>0</v>
      </c>
      <c r="G46" s="192">
        <v>10537</v>
      </c>
    </row>
    <row r="47" spans="1:7" ht="9.75" customHeight="1">
      <c r="A47" s="202"/>
      <c r="B47" s="203"/>
      <c r="C47" s="202"/>
      <c r="D47" s="202"/>
      <c r="E47" s="202"/>
      <c r="F47" s="202"/>
      <c r="G47" s="203"/>
    </row>
    <row r="48" spans="1:7" ht="14.25" customHeight="1">
      <c r="A48" s="216" t="s">
        <v>402</v>
      </c>
      <c r="B48" s="48"/>
      <c r="C48" s="48"/>
      <c r="D48" s="48"/>
      <c r="E48" s="48"/>
      <c r="F48" s="48"/>
      <c r="G48" s="48"/>
    </row>
    <row r="49" spans="1:7" ht="12.75">
      <c r="A49" s="216" t="s">
        <v>403</v>
      </c>
      <c r="B49" s="48"/>
      <c r="C49" s="48"/>
      <c r="D49" s="48"/>
      <c r="E49" s="48"/>
      <c r="F49" s="48"/>
      <c r="G49" s="48"/>
    </row>
    <row r="50" spans="1:7" ht="9.75" customHeight="1">
      <c r="A50" s="222"/>
      <c r="B50" s="48"/>
      <c r="C50" s="48"/>
      <c r="D50" s="48"/>
      <c r="E50" s="48"/>
      <c r="F50" s="48"/>
      <c r="G50" s="48"/>
    </row>
    <row r="51" spans="1:7" ht="14.25" customHeight="1">
      <c r="A51" s="17" t="s">
        <v>11</v>
      </c>
      <c r="B51" s="23">
        <f>MEDIAN(B4:B46,'Total Non-Book A-L (2)'!B4:B50)</f>
        <v>6422</v>
      </c>
      <c r="C51" s="23">
        <f>MEDIAN(C4:C46,'Total Non-Book A-L (2)'!C4:C50)</f>
        <v>0</v>
      </c>
      <c r="D51" s="23">
        <f>MEDIAN(D4:D46,'Total Non-Book A-L (2)'!D4:D50)</f>
        <v>21</v>
      </c>
      <c r="E51" s="23">
        <f>MEDIAN(E4:E46,'Total Non-Book A-L (2)'!E4:E50)</f>
        <v>0</v>
      </c>
      <c r="F51" s="23">
        <f>MEDIAN(F4:F46,'Total Non-Book A-L (2)'!F4:F50)</f>
        <v>72.5</v>
      </c>
      <c r="G51" s="23">
        <f>MEDIAN(G4:G46,'Total Non-Book A-L (2)'!G4:G50)</f>
        <v>18368.5</v>
      </c>
    </row>
    <row r="52" spans="1:7" ht="14.25" customHeight="1">
      <c r="A52" s="17" t="s">
        <v>10</v>
      </c>
      <c r="B52" s="23">
        <f>AVERAGE(B4:B46,'Total Non-Book A-L (2)'!B4:B50)</f>
        <v>11445.522222222222</v>
      </c>
      <c r="C52" s="23">
        <f>AVERAGE(C4:C46,'Total Non-Book A-L (2)'!C4:C50)</f>
        <v>14.733333333333333</v>
      </c>
      <c r="D52" s="23">
        <f>AVERAGE(D4:D46,'Total Non-Book A-L (2)'!D4:D50)</f>
        <v>191.42222222222222</v>
      </c>
      <c r="E52" s="23">
        <f>AVERAGE(E4:E46,'Total Non-Book A-L (2)'!E4:E50)</f>
        <v>65.277777777777771</v>
      </c>
      <c r="F52" s="23">
        <f>AVERAGE(F4:F46,'Total Non-Book A-L (2)'!F4:F50)</f>
        <v>843.58888888888885</v>
      </c>
      <c r="G52" s="23">
        <f>AVERAGE(G4:G46,'Total Non-Book A-L (2)'!G4:G50)</f>
        <v>32708.722222222223</v>
      </c>
    </row>
    <row r="53" spans="1:7" ht="14.25" customHeight="1">
      <c r="A53" s="17" t="s">
        <v>239</v>
      </c>
      <c r="B53" s="23">
        <f>SUM(B4:B46,'Total Non-Book A-L (2)'!B4:B50)</f>
        <v>1030097</v>
      </c>
      <c r="C53" s="23">
        <f>SUM(C4:C46,'Total Non-Book A-L (2)'!C4:C50)</f>
        <v>1326</v>
      </c>
      <c r="D53" s="23">
        <f>SUM(D4:D46,'Total Non-Book A-L (2)'!D4:D50)</f>
        <v>17228</v>
      </c>
      <c r="E53" s="23">
        <f>SUM(E4:E46,'Total Non-Book A-L (2)'!E4:E50)</f>
        <v>5875</v>
      </c>
      <c r="F53" s="23">
        <f>SUM(F4:F46,'Total Non-Book A-L (2)'!F4:F50)</f>
        <v>75923</v>
      </c>
      <c r="G53" s="23">
        <f>SUM(G4:G46,'Total Non-Book A-L (2)'!G4:G50)</f>
        <v>2943785</v>
      </c>
    </row>
  </sheetData>
  <conditionalFormatting sqref="B4:G46">
    <cfRule type="cellIs" dxfId="131" priority="1" operator="lessThan">
      <formula>0</formula>
    </cfRule>
    <cfRule type="cellIs" dxfId="130" priority="2" operator="lessThan">
      <formula>0</formula>
    </cfRule>
    <cfRule type="cellIs" dxfId="129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36A5-C50A-49B2-A49E-85701D1A9C69}">
  <dimension ref="A1:S101"/>
  <sheetViews>
    <sheetView zoomScaleNormal="100" workbookViewId="0">
      <pane ySplit="3" topLeftCell="A79" activePane="bottomLeft" state="frozen"/>
      <selection pane="bottomLeft" activeCell="B97" sqref="B97"/>
      <selection activeCell="D58" sqref="D58"/>
    </sheetView>
  </sheetViews>
  <sheetFormatPr defaultColWidth="9.140625" defaultRowHeight="14.25" customHeight="1"/>
  <cols>
    <col min="1" max="1" width="18.85546875" customWidth="1"/>
    <col min="2" max="3" width="10.7109375" bestFit="1" customWidth="1"/>
    <col min="4" max="4" width="10.140625" bestFit="1" customWidth="1"/>
    <col min="5" max="5" width="10.7109375" bestFit="1" customWidth="1"/>
    <col min="6" max="6" width="11.28515625" bestFit="1" customWidth="1"/>
    <col min="7" max="7" width="10.85546875" style="194" customWidth="1"/>
    <col min="8" max="8" width="10" style="37" customWidth="1"/>
    <col min="9" max="9" width="18.28515625" style="26" bestFit="1" customWidth="1"/>
    <col min="10" max="10" width="14" customWidth="1"/>
    <col min="11" max="11" width="16.42578125" customWidth="1"/>
    <col min="12" max="12" width="16.7109375" customWidth="1"/>
    <col min="13" max="13" width="12.85546875" customWidth="1"/>
    <col min="14" max="14" width="14.42578125" bestFit="1" customWidth="1"/>
    <col min="15" max="15" width="12.7109375" customWidth="1"/>
    <col min="16" max="16" width="11.42578125" customWidth="1"/>
    <col min="17" max="17" width="9.5703125" bestFit="1" customWidth="1"/>
    <col min="18" max="18" width="8.5703125" customWidth="1"/>
    <col min="19" max="19" width="9.140625" style="26"/>
  </cols>
  <sheetData>
    <row r="1" spans="1:8" ht="14.25" customHeight="1">
      <c r="A1" s="1" t="s">
        <v>404</v>
      </c>
    </row>
    <row r="2" spans="1:8" ht="14.25" customHeight="1">
      <c r="A2" s="147"/>
    </row>
    <row r="3" spans="1:8" ht="24.95" customHeight="1">
      <c r="A3" s="223"/>
      <c r="B3" s="224" t="s">
        <v>405</v>
      </c>
      <c r="C3" s="224" t="s">
        <v>406</v>
      </c>
      <c r="D3" s="224" t="s">
        <v>407</v>
      </c>
      <c r="E3" s="224" t="s">
        <v>408</v>
      </c>
      <c r="F3" s="42" t="s">
        <v>409</v>
      </c>
      <c r="G3" s="42" t="s">
        <v>410</v>
      </c>
      <c r="H3" s="42" t="s">
        <v>411</v>
      </c>
    </row>
    <row r="4" spans="1:8" ht="14.25" customHeight="1">
      <c r="A4" s="405" t="s">
        <v>321</v>
      </c>
      <c r="B4" s="191">
        <v>84</v>
      </c>
      <c r="C4" s="191">
        <v>4</v>
      </c>
      <c r="D4" s="191">
        <v>3</v>
      </c>
      <c r="E4" s="191">
        <v>91</v>
      </c>
      <c r="F4" s="191">
        <v>13</v>
      </c>
      <c r="G4" s="192">
        <v>3595</v>
      </c>
      <c r="H4" s="192">
        <v>3699</v>
      </c>
    </row>
    <row r="5" spans="1:8" ht="14.25" customHeight="1">
      <c r="A5" s="405" t="s">
        <v>185</v>
      </c>
      <c r="B5" s="191">
        <v>70</v>
      </c>
      <c r="C5" s="191">
        <v>3</v>
      </c>
      <c r="D5" s="191">
        <v>1</v>
      </c>
      <c r="E5" s="191">
        <v>74</v>
      </c>
      <c r="F5" s="191">
        <v>5</v>
      </c>
      <c r="G5" s="192">
        <v>7419</v>
      </c>
      <c r="H5" s="192">
        <v>7498</v>
      </c>
    </row>
    <row r="6" spans="1:8" ht="14.25" customHeight="1">
      <c r="A6" s="405" t="s">
        <v>29</v>
      </c>
      <c r="B6" s="191">
        <v>8</v>
      </c>
      <c r="C6" s="191">
        <v>0</v>
      </c>
      <c r="D6" s="191">
        <v>0</v>
      </c>
      <c r="E6" s="191">
        <v>8</v>
      </c>
      <c r="F6" s="191">
        <v>8</v>
      </c>
      <c r="G6" s="191">
        <v>0</v>
      </c>
      <c r="H6" s="191">
        <v>16</v>
      </c>
    </row>
    <row r="7" spans="1:8" ht="14.25" customHeight="1">
      <c r="A7" s="405" t="s">
        <v>30</v>
      </c>
      <c r="B7" s="191">
        <v>69</v>
      </c>
      <c r="C7" s="191">
        <v>1</v>
      </c>
      <c r="D7" s="191">
        <v>0</v>
      </c>
      <c r="E7" s="191">
        <v>70</v>
      </c>
      <c r="F7" s="191">
        <v>8</v>
      </c>
      <c r="G7" s="192">
        <v>4063</v>
      </c>
      <c r="H7" s="192">
        <v>4141</v>
      </c>
    </row>
    <row r="8" spans="1:8" ht="14.25" customHeight="1">
      <c r="A8" s="405" t="s">
        <v>32</v>
      </c>
      <c r="B8" s="191">
        <v>0</v>
      </c>
      <c r="C8" s="191">
        <v>0</v>
      </c>
      <c r="D8" s="191">
        <v>0</v>
      </c>
      <c r="E8" s="191">
        <v>0</v>
      </c>
      <c r="F8" s="191">
        <v>23</v>
      </c>
      <c r="G8" s="192">
        <v>4065</v>
      </c>
      <c r="H8" s="192">
        <v>4088</v>
      </c>
    </row>
    <row r="9" spans="1:8" ht="14.25" customHeight="1">
      <c r="A9" s="405" t="s">
        <v>33</v>
      </c>
      <c r="B9" s="191">
        <v>65</v>
      </c>
      <c r="C9" s="191">
        <v>1</v>
      </c>
      <c r="D9" s="191">
        <v>1</v>
      </c>
      <c r="E9" s="191">
        <v>67</v>
      </c>
      <c r="F9" s="191">
        <v>9</v>
      </c>
      <c r="G9" s="192">
        <v>3535</v>
      </c>
      <c r="H9" s="192">
        <v>3611</v>
      </c>
    </row>
    <row r="10" spans="1:8" ht="14.25" customHeight="1">
      <c r="A10" s="405" t="s">
        <v>37</v>
      </c>
      <c r="B10" s="191">
        <v>16</v>
      </c>
      <c r="C10" s="191">
        <v>0</v>
      </c>
      <c r="D10" s="191">
        <v>3</v>
      </c>
      <c r="E10" s="191">
        <v>19</v>
      </c>
      <c r="F10" s="191">
        <v>3</v>
      </c>
      <c r="G10" s="192">
        <v>4070</v>
      </c>
      <c r="H10" s="192">
        <v>4092</v>
      </c>
    </row>
    <row r="11" spans="1:8" ht="14.25" customHeight="1">
      <c r="A11" s="405" t="s">
        <v>215</v>
      </c>
      <c r="B11" s="191">
        <v>1</v>
      </c>
      <c r="C11" s="191">
        <v>0</v>
      </c>
      <c r="D11" s="191">
        <v>0</v>
      </c>
      <c r="E11" s="191">
        <v>1</v>
      </c>
      <c r="F11" s="191">
        <v>1</v>
      </c>
      <c r="G11" s="192">
        <v>926</v>
      </c>
      <c r="H11" s="192">
        <v>928</v>
      </c>
    </row>
    <row r="12" spans="1:8" ht="14.25" customHeight="1">
      <c r="A12" s="405" t="s">
        <v>38</v>
      </c>
      <c r="B12" s="191">
        <v>333</v>
      </c>
      <c r="C12" s="191">
        <v>5</v>
      </c>
      <c r="D12" s="191">
        <v>10</v>
      </c>
      <c r="E12" s="191">
        <v>348</v>
      </c>
      <c r="F12" s="191">
        <v>21</v>
      </c>
      <c r="G12" s="192">
        <v>6000</v>
      </c>
      <c r="H12" s="192">
        <v>6369</v>
      </c>
    </row>
    <row r="13" spans="1:8" ht="14.25" customHeight="1">
      <c r="A13" s="405" t="s">
        <v>42</v>
      </c>
      <c r="B13" s="191">
        <v>122</v>
      </c>
      <c r="C13" s="191">
        <v>1</v>
      </c>
      <c r="D13" s="191">
        <v>4</v>
      </c>
      <c r="E13" s="191">
        <v>127</v>
      </c>
      <c r="F13" s="191">
        <v>11</v>
      </c>
      <c r="G13" s="192">
        <v>3761</v>
      </c>
      <c r="H13" s="192">
        <v>3899</v>
      </c>
    </row>
    <row r="14" spans="1:8" ht="14.25" customHeight="1">
      <c r="A14" s="405" t="s">
        <v>44</v>
      </c>
      <c r="B14" s="191">
        <v>33</v>
      </c>
      <c r="C14" s="191">
        <v>0</v>
      </c>
      <c r="D14" s="191">
        <v>5</v>
      </c>
      <c r="E14" s="191">
        <v>38</v>
      </c>
      <c r="F14" s="191">
        <v>1</v>
      </c>
      <c r="G14" s="192">
        <v>4134</v>
      </c>
      <c r="H14" s="192">
        <v>4173</v>
      </c>
    </row>
    <row r="15" spans="1:8" ht="14.25" customHeight="1">
      <c r="A15" s="405" t="s">
        <v>47</v>
      </c>
      <c r="B15" s="191">
        <v>10</v>
      </c>
      <c r="C15" s="191">
        <v>0</v>
      </c>
      <c r="D15" s="191">
        <v>0</v>
      </c>
      <c r="E15" s="191">
        <v>10</v>
      </c>
      <c r="F15" s="191">
        <v>7</v>
      </c>
      <c r="G15" s="192">
        <v>1804</v>
      </c>
      <c r="H15" s="192">
        <v>1821</v>
      </c>
    </row>
    <row r="16" spans="1:8" ht="14.25" customHeight="1">
      <c r="A16" s="405" t="s">
        <v>49</v>
      </c>
      <c r="B16" s="191">
        <v>48</v>
      </c>
      <c r="C16" s="191">
        <v>0</v>
      </c>
      <c r="D16" s="191">
        <v>5</v>
      </c>
      <c r="E16" s="191">
        <v>53</v>
      </c>
      <c r="F16" s="191">
        <v>5</v>
      </c>
      <c r="G16" s="192">
        <v>4569</v>
      </c>
      <c r="H16" s="192">
        <v>4627</v>
      </c>
    </row>
    <row r="17" spans="1:8" ht="14.25" customHeight="1">
      <c r="A17" s="405" t="s">
        <v>52</v>
      </c>
      <c r="B17" s="191">
        <v>49</v>
      </c>
      <c r="C17" s="191">
        <v>0</v>
      </c>
      <c r="D17" s="191">
        <v>0</v>
      </c>
      <c r="E17" s="191">
        <v>49</v>
      </c>
      <c r="F17" s="191">
        <v>9</v>
      </c>
      <c r="G17" s="191">
        <v>68</v>
      </c>
      <c r="H17" s="191">
        <v>126</v>
      </c>
    </row>
    <row r="18" spans="1:8" ht="14.25" customHeight="1">
      <c r="A18" s="405" t="s">
        <v>54</v>
      </c>
      <c r="B18" s="191">
        <v>131</v>
      </c>
      <c r="C18" s="191">
        <v>19</v>
      </c>
      <c r="D18" s="191">
        <v>26</v>
      </c>
      <c r="E18" s="191">
        <v>176</v>
      </c>
      <c r="F18" s="191">
        <v>6</v>
      </c>
      <c r="G18" s="192">
        <v>24157</v>
      </c>
      <c r="H18" s="192">
        <v>24339</v>
      </c>
    </row>
    <row r="19" spans="1:8" ht="14.25" customHeight="1">
      <c r="A19" s="405" t="s">
        <v>56</v>
      </c>
      <c r="B19" s="191">
        <v>128</v>
      </c>
      <c r="C19" s="191">
        <v>1</v>
      </c>
      <c r="D19" s="191">
        <v>5</v>
      </c>
      <c r="E19" s="191">
        <v>134</v>
      </c>
      <c r="F19" s="191">
        <v>16</v>
      </c>
      <c r="G19" s="192">
        <v>8279</v>
      </c>
      <c r="H19" s="192">
        <v>8429</v>
      </c>
    </row>
    <row r="20" spans="1:8" ht="14.25" customHeight="1">
      <c r="A20" s="405" t="s">
        <v>57</v>
      </c>
      <c r="B20" s="191">
        <v>342</v>
      </c>
      <c r="C20" s="191">
        <v>9</v>
      </c>
      <c r="D20" s="191">
        <v>29</v>
      </c>
      <c r="E20" s="191">
        <v>380</v>
      </c>
      <c r="F20" s="191">
        <v>86</v>
      </c>
      <c r="G20" s="192">
        <v>6035</v>
      </c>
      <c r="H20" s="192">
        <v>6501</v>
      </c>
    </row>
    <row r="21" spans="1:8" ht="14.25" customHeight="1">
      <c r="A21" s="405" t="s">
        <v>59</v>
      </c>
      <c r="B21" s="191">
        <v>223</v>
      </c>
      <c r="C21" s="191">
        <v>0</v>
      </c>
      <c r="D21" s="191">
        <v>20</v>
      </c>
      <c r="E21" s="191">
        <v>243</v>
      </c>
      <c r="F21" s="191">
        <v>0</v>
      </c>
      <c r="G21" s="192">
        <v>4200</v>
      </c>
      <c r="H21" s="192">
        <v>4443</v>
      </c>
    </row>
    <row r="22" spans="1:8" ht="14.25" customHeight="1">
      <c r="A22" s="405" t="s">
        <v>322</v>
      </c>
      <c r="B22" s="191">
        <v>111</v>
      </c>
      <c r="C22" s="191">
        <v>4</v>
      </c>
      <c r="D22" s="191">
        <v>3</v>
      </c>
      <c r="E22" s="191">
        <v>118</v>
      </c>
      <c r="F22" s="191">
        <v>26</v>
      </c>
      <c r="G22" s="192">
        <v>4071</v>
      </c>
      <c r="H22" s="192">
        <v>4215</v>
      </c>
    </row>
    <row r="23" spans="1:8" ht="14.25" customHeight="1">
      <c r="A23" s="405" t="s">
        <v>222</v>
      </c>
      <c r="B23" s="191">
        <v>199</v>
      </c>
      <c r="C23" s="191">
        <v>4</v>
      </c>
      <c r="D23" s="191">
        <v>6</v>
      </c>
      <c r="E23" s="191">
        <v>209</v>
      </c>
      <c r="F23" s="191">
        <v>10</v>
      </c>
      <c r="G23" s="191">
        <v>543</v>
      </c>
      <c r="H23" s="191">
        <v>762</v>
      </c>
    </row>
    <row r="24" spans="1:8" ht="14.25" customHeight="1">
      <c r="A24" s="405" t="s">
        <v>60</v>
      </c>
      <c r="B24" s="191">
        <v>76</v>
      </c>
      <c r="C24" s="191">
        <v>0</v>
      </c>
      <c r="D24" s="191">
        <v>0</v>
      </c>
      <c r="E24" s="191">
        <v>76</v>
      </c>
      <c r="F24" s="191">
        <v>3</v>
      </c>
      <c r="G24" s="191">
        <v>4062</v>
      </c>
      <c r="H24" s="191">
        <v>4141</v>
      </c>
    </row>
    <row r="25" spans="1:8" ht="14.25" customHeight="1">
      <c r="A25" s="405" t="s">
        <v>323</v>
      </c>
      <c r="B25" s="191">
        <v>118</v>
      </c>
      <c r="C25" s="191">
        <v>6</v>
      </c>
      <c r="D25" s="191">
        <v>11</v>
      </c>
      <c r="E25" s="191">
        <v>135</v>
      </c>
      <c r="F25" s="191">
        <v>35</v>
      </c>
      <c r="G25" s="192">
        <v>4065</v>
      </c>
      <c r="H25" s="192">
        <v>4235</v>
      </c>
    </row>
    <row r="26" spans="1:8" ht="14.25" customHeight="1">
      <c r="A26" s="405" t="s">
        <v>63</v>
      </c>
      <c r="B26" s="191">
        <v>33</v>
      </c>
      <c r="C26" s="191">
        <v>2</v>
      </c>
      <c r="D26" s="191">
        <v>6</v>
      </c>
      <c r="E26" s="191">
        <v>41</v>
      </c>
      <c r="F26" s="191">
        <v>2</v>
      </c>
      <c r="G26" s="191">
        <v>0</v>
      </c>
      <c r="H26" s="191">
        <v>43</v>
      </c>
    </row>
    <row r="27" spans="1:8" ht="14.25" customHeight="1">
      <c r="A27" s="405" t="s">
        <v>65</v>
      </c>
      <c r="B27" s="191">
        <v>152</v>
      </c>
      <c r="C27" s="191">
        <v>0</v>
      </c>
      <c r="D27" s="191">
        <v>15</v>
      </c>
      <c r="E27" s="191">
        <v>167</v>
      </c>
      <c r="F27" s="191">
        <v>5</v>
      </c>
      <c r="G27" s="192">
        <v>35053</v>
      </c>
      <c r="H27" s="192">
        <v>35225</v>
      </c>
    </row>
    <row r="28" spans="1:8" ht="14.25" customHeight="1">
      <c r="A28" s="405" t="s">
        <v>70</v>
      </c>
      <c r="B28" s="191">
        <v>215</v>
      </c>
      <c r="C28" s="191">
        <v>1</v>
      </c>
      <c r="D28" s="191">
        <v>10</v>
      </c>
      <c r="E28" s="191">
        <v>226</v>
      </c>
      <c r="F28" s="191">
        <v>46</v>
      </c>
      <c r="G28" s="191">
        <v>3535</v>
      </c>
      <c r="H28" s="191">
        <v>3807</v>
      </c>
    </row>
    <row r="29" spans="1:8" ht="14.25" customHeight="1">
      <c r="A29" s="405" t="s">
        <v>74</v>
      </c>
      <c r="B29" s="191">
        <v>28</v>
      </c>
      <c r="C29" s="191">
        <v>0</v>
      </c>
      <c r="D29" s="191">
        <v>0</v>
      </c>
      <c r="E29" s="191">
        <v>28</v>
      </c>
      <c r="F29" s="191">
        <v>4</v>
      </c>
      <c r="G29" s="192">
        <v>3415</v>
      </c>
      <c r="H29" s="192">
        <v>3447</v>
      </c>
    </row>
    <row r="30" spans="1:8" ht="14.25" customHeight="1">
      <c r="A30" s="405" t="s">
        <v>75</v>
      </c>
      <c r="B30" s="191">
        <v>48</v>
      </c>
      <c r="C30" s="191">
        <v>1</v>
      </c>
      <c r="D30" s="191">
        <v>6</v>
      </c>
      <c r="E30" s="191">
        <v>55</v>
      </c>
      <c r="F30" s="191">
        <v>9</v>
      </c>
      <c r="G30" s="192">
        <v>3372</v>
      </c>
      <c r="H30" s="192">
        <v>3436</v>
      </c>
    </row>
    <row r="31" spans="1:8" ht="14.25" customHeight="1">
      <c r="A31" s="405" t="s">
        <v>76</v>
      </c>
      <c r="B31" s="191">
        <v>87</v>
      </c>
      <c r="C31" s="191">
        <v>0</v>
      </c>
      <c r="D31" s="191">
        <v>7</v>
      </c>
      <c r="E31" s="191">
        <v>94</v>
      </c>
      <c r="F31" s="191">
        <v>25</v>
      </c>
      <c r="G31" s="192">
        <v>6849</v>
      </c>
      <c r="H31" s="192">
        <v>6968</v>
      </c>
    </row>
    <row r="32" spans="1:8" ht="14.25" customHeight="1">
      <c r="A32" s="405" t="s">
        <v>79</v>
      </c>
      <c r="B32" s="191">
        <v>200</v>
      </c>
      <c r="C32" s="191">
        <v>3</v>
      </c>
      <c r="D32" s="191">
        <v>33</v>
      </c>
      <c r="E32" s="191">
        <v>236</v>
      </c>
      <c r="F32" s="191">
        <v>22</v>
      </c>
      <c r="G32" s="192">
        <v>11223</v>
      </c>
      <c r="H32" s="192">
        <v>11481</v>
      </c>
    </row>
    <row r="33" spans="1:8" ht="14.25" customHeight="1">
      <c r="A33" s="405" t="s">
        <v>187</v>
      </c>
      <c r="B33" s="191">
        <v>28</v>
      </c>
      <c r="C33" s="191">
        <v>0</v>
      </c>
      <c r="D33" s="191">
        <v>0</v>
      </c>
      <c r="E33" s="191">
        <v>28</v>
      </c>
      <c r="F33" s="191">
        <v>5</v>
      </c>
      <c r="G33" s="192">
        <v>7419</v>
      </c>
      <c r="H33" s="192">
        <v>7452</v>
      </c>
    </row>
    <row r="34" spans="1:8" ht="14.25" customHeight="1">
      <c r="A34" s="405" t="s">
        <v>82</v>
      </c>
      <c r="B34" s="191">
        <v>70</v>
      </c>
      <c r="C34" s="191">
        <v>0</v>
      </c>
      <c r="D34" s="191">
        <v>1</v>
      </c>
      <c r="E34" s="191">
        <v>71</v>
      </c>
      <c r="F34" s="191">
        <v>4</v>
      </c>
      <c r="G34" s="192">
        <v>4070</v>
      </c>
      <c r="H34" s="192">
        <v>4145</v>
      </c>
    </row>
    <row r="35" spans="1:8" ht="14.25" customHeight="1">
      <c r="A35" s="405" t="s">
        <v>226</v>
      </c>
      <c r="B35" s="191">
        <v>36</v>
      </c>
      <c r="C35" s="191">
        <v>1</v>
      </c>
      <c r="D35" s="191">
        <v>2</v>
      </c>
      <c r="E35" s="191">
        <v>39</v>
      </c>
      <c r="F35" s="191">
        <v>1</v>
      </c>
      <c r="G35" s="191">
        <v>0</v>
      </c>
      <c r="H35" s="191">
        <v>40</v>
      </c>
    </row>
    <row r="36" spans="1:8" ht="14.25" customHeight="1">
      <c r="A36" s="405" t="s">
        <v>85</v>
      </c>
      <c r="B36" s="191">
        <v>22</v>
      </c>
      <c r="C36" s="191">
        <v>1</v>
      </c>
      <c r="D36" s="191">
        <v>0</v>
      </c>
      <c r="E36" s="191">
        <v>23</v>
      </c>
      <c r="F36" s="191">
        <v>4</v>
      </c>
      <c r="G36" s="191">
        <v>0</v>
      </c>
      <c r="H36" s="191">
        <v>27</v>
      </c>
    </row>
    <row r="37" spans="1:8" ht="14.25" customHeight="1">
      <c r="A37" s="405" t="s">
        <v>88</v>
      </c>
      <c r="B37" s="191">
        <v>69</v>
      </c>
      <c r="C37" s="191">
        <v>2</v>
      </c>
      <c r="D37" s="191">
        <v>0</v>
      </c>
      <c r="E37" s="191">
        <v>71</v>
      </c>
      <c r="F37" s="191">
        <v>7</v>
      </c>
      <c r="G37" s="191">
        <v>20</v>
      </c>
      <c r="H37" s="191">
        <v>98</v>
      </c>
    </row>
    <row r="38" spans="1:8" ht="14.25" customHeight="1">
      <c r="A38" s="405" t="s">
        <v>227</v>
      </c>
      <c r="B38" s="191">
        <v>70</v>
      </c>
      <c r="C38" s="191">
        <v>1</v>
      </c>
      <c r="D38" s="191">
        <v>2</v>
      </c>
      <c r="E38" s="191">
        <v>73</v>
      </c>
      <c r="F38" s="191">
        <v>0</v>
      </c>
      <c r="G38" s="192">
        <v>14450</v>
      </c>
      <c r="H38" s="192">
        <v>14523</v>
      </c>
    </row>
    <row r="39" spans="1:8" ht="14.25" customHeight="1">
      <c r="A39" s="405" t="s">
        <v>91</v>
      </c>
      <c r="B39" s="191">
        <v>19</v>
      </c>
      <c r="C39" s="191">
        <v>0</v>
      </c>
      <c r="D39" s="191">
        <v>1</v>
      </c>
      <c r="E39" s="191">
        <v>20</v>
      </c>
      <c r="F39" s="191">
        <v>2</v>
      </c>
      <c r="G39" s="192">
        <v>4045</v>
      </c>
      <c r="H39" s="192">
        <v>4067</v>
      </c>
    </row>
    <row r="40" spans="1:8" ht="14.25" customHeight="1">
      <c r="A40" s="405" t="s">
        <v>92</v>
      </c>
      <c r="B40" s="191">
        <v>179</v>
      </c>
      <c r="C40" s="191">
        <v>1</v>
      </c>
      <c r="D40" s="191">
        <v>3</v>
      </c>
      <c r="E40" s="191">
        <v>183</v>
      </c>
      <c r="F40" s="191">
        <v>0</v>
      </c>
      <c r="G40" s="192">
        <v>6436</v>
      </c>
      <c r="H40" s="192">
        <v>6619</v>
      </c>
    </row>
    <row r="41" spans="1:8" ht="14.25" customHeight="1">
      <c r="A41" s="405" t="s">
        <v>189</v>
      </c>
      <c r="B41" s="191">
        <v>255</v>
      </c>
      <c r="C41" s="191">
        <v>7</v>
      </c>
      <c r="D41" s="191">
        <v>12</v>
      </c>
      <c r="E41" s="191">
        <v>274</v>
      </c>
      <c r="F41" s="191">
        <v>18</v>
      </c>
      <c r="G41" s="192">
        <v>4070</v>
      </c>
      <c r="H41" s="192">
        <v>4362</v>
      </c>
    </row>
    <row r="42" spans="1:8" ht="14.25" customHeight="1">
      <c r="A42" s="405" t="s">
        <v>96</v>
      </c>
      <c r="B42" s="191">
        <v>40</v>
      </c>
      <c r="C42" s="191">
        <v>0</v>
      </c>
      <c r="D42" s="191">
        <v>1</v>
      </c>
      <c r="E42" s="191">
        <v>41</v>
      </c>
      <c r="F42" s="191">
        <v>9</v>
      </c>
      <c r="G42" s="192">
        <v>7419</v>
      </c>
      <c r="H42" s="192">
        <v>7469</v>
      </c>
    </row>
    <row r="43" spans="1:8" ht="14.25" customHeight="1">
      <c r="A43" s="405" t="s">
        <v>98</v>
      </c>
      <c r="B43" s="191">
        <v>21</v>
      </c>
      <c r="C43" s="191">
        <v>0</v>
      </c>
      <c r="D43" s="191">
        <v>1</v>
      </c>
      <c r="E43" s="191">
        <v>22</v>
      </c>
      <c r="F43" s="191">
        <v>5</v>
      </c>
      <c r="G43" s="192">
        <v>3248</v>
      </c>
      <c r="H43" s="192">
        <v>3275</v>
      </c>
    </row>
    <row r="44" spans="1:8" ht="14.25" customHeight="1">
      <c r="A44" s="405" t="s">
        <v>99</v>
      </c>
      <c r="B44" s="191">
        <v>64</v>
      </c>
      <c r="C44" s="191">
        <v>3</v>
      </c>
      <c r="D44" s="191">
        <v>4</v>
      </c>
      <c r="E44" s="191">
        <v>71</v>
      </c>
      <c r="F44" s="191">
        <v>7</v>
      </c>
      <c r="G44" s="192">
        <v>4061</v>
      </c>
      <c r="H44" s="192">
        <v>4139</v>
      </c>
    </row>
    <row r="45" spans="1:8" ht="14.25" customHeight="1">
      <c r="A45" s="405" t="s">
        <v>228</v>
      </c>
      <c r="B45" s="191">
        <v>195</v>
      </c>
      <c r="C45" s="191">
        <v>1</v>
      </c>
      <c r="D45" s="191">
        <v>1</v>
      </c>
      <c r="E45" s="191">
        <v>197</v>
      </c>
      <c r="F45" s="191">
        <v>24</v>
      </c>
      <c r="G45" s="192">
        <v>14615</v>
      </c>
      <c r="H45" s="192">
        <v>14836</v>
      </c>
    </row>
    <row r="46" spans="1:8" ht="14.25" customHeight="1">
      <c r="A46" s="405" t="s">
        <v>102</v>
      </c>
      <c r="B46" s="191">
        <v>22</v>
      </c>
      <c r="C46" s="191">
        <v>3</v>
      </c>
      <c r="D46" s="191">
        <v>0</v>
      </c>
      <c r="E46" s="191">
        <v>25</v>
      </c>
      <c r="F46" s="191">
        <v>5</v>
      </c>
      <c r="G46" s="191">
        <v>0</v>
      </c>
      <c r="H46" s="191">
        <v>30</v>
      </c>
    </row>
    <row r="47" spans="1:8" ht="14.25" customHeight="1">
      <c r="A47" s="405" t="s">
        <v>104</v>
      </c>
      <c r="B47" s="191">
        <v>407</v>
      </c>
      <c r="C47" s="191">
        <v>2</v>
      </c>
      <c r="D47" s="191">
        <v>8</v>
      </c>
      <c r="E47" s="191">
        <v>417</v>
      </c>
      <c r="F47" s="191">
        <v>11</v>
      </c>
      <c r="G47" s="192">
        <v>7391</v>
      </c>
      <c r="H47" s="192">
        <v>7819</v>
      </c>
    </row>
    <row r="48" spans="1:8" ht="14.25" customHeight="1">
      <c r="A48" s="405" t="s">
        <v>105</v>
      </c>
      <c r="B48" s="191">
        <v>113</v>
      </c>
      <c r="C48" s="191">
        <v>1</v>
      </c>
      <c r="D48" s="191">
        <v>7</v>
      </c>
      <c r="E48" s="191">
        <v>121</v>
      </c>
      <c r="F48" s="191">
        <v>14</v>
      </c>
      <c r="G48" s="192">
        <v>4065</v>
      </c>
      <c r="H48" s="192">
        <v>4200</v>
      </c>
    </row>
    <row r="49" spans="1:8" ht="14.25" customHeight="1">
      <c r="A49" s="405" t="s">
        <v>106</v>
      </c>
      <c r="B49" s="191">
        <v>18</v>
      </c>
      <c r="C49" s="191">
        <v>0</v>
      </c>
      <c r="D49" s="191">
        <v>2</v>
      </c>
      <c r="E49" s="191">
        <v>20</v>
      </c>
      <c r="F49" s="191">
        <v>4</v>
      </c>
      <c r="G49" s="192">
        <v>3364</v>
      </c>
      <c r="H49" s="192">
        <v>3388</v>
      </c>
    </row>
    <row r="50" spans="1:8" ht="14.25" customHeight="1">
      <c r="A50" s="405" t="s">
        <v>108</v>
      </c>
      <c r="B50" s="191">
        <v>37</v>
      </c>
      <c r="C50" s="191">
        <v>0</v>
      </c>
      <c r="D50" s="191">
        <v>1</v>
      </c>
      <c r="E50" s="191">
        <v>38</v>
      </c>
      <c r="F50" s="191">
        <v>10</v>
      </c>
      <c r="G50" s="192">
        <v>4048</v>
      </c>
      <c r="H50" s="192">
        <v>4096</v>
      </c>
    </row>
    <row r="51" spans="1:8" ht="14.25" customHeight="1">
      <c r="A51" s="406" t="s">
        <v>109</v>
      </c>
      <c r="B51" s="18">
        <v>240</v>
      </c>
      <c r="C51" s="112">
        <v>11</v>
      </c>
      <c r="D51" s="112">
        <v>41</v>
      </c>
      <c r="E51" s="112">
        <v>292</v>
      </c>
      <c r="F51" s="112">
        <v>0</v>
      </c>
      <c r="G51" s="112">
        <v>7265</v>
      </c>
      <c r="H51" s="112">
        <v>7557</v>
      </c>
    </row>
    <row r="52" spans="1:8" ht="14.25" customHeight="1">
      <c r="A52" s="406" t="s">
        <v>229</v>
      </c>
      <c r="B52" s="18">
        <v>98</v>
      </c>
      <c r="C52" s="112">
        <v>3</v>
      </c>
      <c r="D52" s="112">
        <v>6</v>
      </c>
      <c r="E52" s="112">
        <v>107</v>
      </c>
      <c r="F52" s="112">
        <v>22</v>
      </c>
      <c r="G52" s="112">
        <v>11749</v>
      </c>
      <c r="H52" s="112">
        <v>11878</v>
      </c>
    </row>
    <row r="53" spans="1:8" ht="14.25" customHeight="1">
      <c r="A53" s="406" t="s">
        <v>112</v>
      </c>
      <c r="B53" s="18">
        <v>67</v>
      </c>
      <c r="C53" s="112">
        <v>0</v>
      </c>
      <c r="D53" s="112">
        <v>0</v>
      </c>
      <c r="E53" s="112">
        <v>67</v>
      </c>
      <c r="F53" s="112">
        <v>6</v>
      </c>
      <c r="G53" s="112">
        <v>16964</v>
      </c>
      <c r="H53" s="112">
        <v>17037</v>
      </c>
    </row>
    <row r="54" spans="1:8" ht="14.25" customHeight="1">
      <c r="A54" s="406" t="s">
        <v>324</v>
      </c>
      <c r="B54" s="18">
        <v>166</v>
      </c>
      <c r="C54" s="112">
        <v>6</v>
      </c>
      <c r="D54" s="112">
        <v>10</v>
      </c>
      <c r="E54" s="112">
        <v>182</v>
      </c>
      <c r="F54" s="112">
        <v>6</v>
      </c>
      <c r="G54" s="112">
        <v>4066</v>
      </c>
      <c r="H54" s="112">
        <v>4254</v>
      </c>
    </row>
    <row r="55" spans="1:8" ht="14.25" customHeight="1">
      <c r="A55" s="406" t="s">
        <v>114</v>
      </c>
      <c r="B55" s="18">
        <v>48</v>
      </c>
      <c r="C55" s="112">
        <v>0</v>
      </c>
      <c r="D55" s="112">
        <v>4</v>
      </c>
      <c r="E55" s="112">
        <v>52</v>
      </c>
      <c r="F55" s="112">
        <v>4</v>
      </c>
      <c r="G55" s="112">
        <v>3538</v>
      </c>
      <c r="H55" s="112">
        <v>3594</v>
      </c>
    </row>
    <row r="56" spans="1:8" ht="14.25" customHeight="1">
      <c r="A56" s="406" t="s">
        <v>116</v>
      </c>
      <c r="B56" s="18">
        <v>83</v>
      </c>
      <c r="C56" s="112">
        <v>0</v>
      </c>
      <c r="D56" s="112">
        <v>1</v>
      </c>
      <c r="E56" s="112">
        <v>84</v>
      </c>
      <c r="F56" s="112">
        <v>3</v>
      </c>
      <c r="G56" s="112">
        <v>114</v>
      </c>
      <c r="H56" s="112">
        <v>201</v>
      </c>
    </row>
    <row r="57" spans="1:8" ht="14.25" customHeight="1">
      <c r="A57" s="406" t="s">
        <v>190</v>
      </c>
      <c r="B57" s="18">
        <v>20</v>
      </c>
      <c r="C57" s="112">
        <v>1</v>
      </c>
      <c r="D57" s="112">
        <v>4</v>
      </c>
      <c r="E57" s="112">
        <v>25</v>
      </c>
      <c r="F57" s="112">
        <v>3</v>
      </c>
      <c r="G57" s="112">
        <v>3535</v>
      </c>
      <c r="H57" s="112">
        <v>3563</v>
      </c>
    </row>
    <row r="58" spans="1:8" ht="14.25" customHeight="1">
      <c r="A58" s="406" t="s">
        <v>119</v>
      </c>
      <c r="B58" s="18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4071</v>
      </c>
      <c r="H58" s="112">
        <v>4071</v>
      </c>
    </row>
    <row r="59" spans="1:8" ht="14.25" customHeight="1">
      <c r="A59" s="406" t="s">
        <v>332</v>
      </c>
      <c r="B59" s="18">
        <v>30</v>
      </c>
      <c r="C59" s="112">
        <v>0</v>
      </c>
      <c r="D59" s="112">
        <v>2</v>
      </c>
      <c r="E59" s="112">
        <v>32</v>
      </c>
      <c r="F59" s="112">
        <v>2</v>
      </c>
      <c r="G59" s="112">
        <v>4084</v>
      </c>
      <c r="H59" s="112">
        <v>4118</v>
      </c>
    </row>
    <row r="60" spans="1:8" ht="14.25" customHeight="1">
      <c r="A60" s="406" t="s">
        <v>124</v>
      </c>
      <c r="B60" s="18">
        <v>2713</v>
      </c>
      <c r="C60" s="112">
        <v>0</v>
      </c>
      <c r="D60" s="112">
        <v>0</v>
      </c>
      <c r="E60" s="112">
        <v>2713</v>
      </c>
      <c r="F60" s="112">
        <v>1</v>
      </c>
      <c r="G60" s="112">
        <v>20378</v>
      </c>
      <c r="H60" s="112">
        <v>23092</v>
      </c>
    </row>
    <row r="61" spans="1:8" ht="14.25" customHeight="1">
      <c r="A61" s="406" t="s">
        <v>125</v>
      </c>
      <c r="B61" s="18">
        <v>137</v>
      </c>
      <c r="C61" s="112">
        <v>36</v>
      </c>
      <c r="D61" s="112">
        <v>0</v>
      </c>
      <c r="E61" s="112">
        <v>173</v>
      </c>
      <c r="F61" s="112">
        <v>4</v>
      </c>
      <c r="G61" s="112">
        <v>38181</v>
      </c>
      <c r="H61" s="112">
        <v>38358</v>
      </c>
    </row>
    <row r="62" spans="1:8" ht="14.25" customHeight="1">
      <c r="A62" s="406" t="s">
        <v>230</v>
      </c>
      <c r="B62" s="18">
        <v>81</v>
      </c>
      <c r="C62" s="112">
        <v>0</v>
      </c>
      <c r="D62" s="112">
        <v>0</v>
      </c>
      <c r="E62" s="112">
        <v>81</v>
      </c>
      <c r="F62" s="112">
        <v>0</v>
      </c>
      <c r="G62" s="112">
        <v>0</v>
      </c>
      <c r="H62" s="112">
        <v>81</v>
      </c>
    </row>
    <row r="63" spans="1:8" ht="14.25" customHeight="1">
      <c r="A63" s="406" t="s">
        <v>126</v>
      </c>
      <c r="B63" s="18">
        <v>334</v>
      </c>
      <c r="C63" s="112">
        <v>1</v>
      </c>
      <c r="D63" s="112">
        <v>14</v>
      </c>
      <c r="E63" s="112">
        <v>349</v>
      </c>
      <c r="F63" s="112">
        <v>74</v>
      </c>
      <c r="G63" s="112">
        <v>4064</v>
      </c>
      <c r="H63" s="112">
        <v>4487</v>
      </c>
    </row>
    <row r="64" spans="1:8" ht="14.25" customHeight="1">
      <c r="A64" s="406" t="s">
        <v>191</v>
      </c>
      <c r="B64" s="18">
        <v>11</v>
      </c>
      <c r="C64" s="112">
        <v>1</v>
      </c>
      <c r="D64" s="112">
        <v>0</v>
      </c>
      <c r="E64" s="112">
        <v>12</v>
      </c>
      <c r="F64" s="112">
        <v>3</v>
      </c>
      <c r="G64" s="112">
        <v>0</v>
      </c>
      <c r="H64" s="112">
        <v>15</v>
      </c>
    </row>
    <row r="65" spans="1:8" ht="14.25" customHeight="1">
      <c r="A65" s="406" t="s">
        <v>129</v>
      </c>
      <c r="B65" s="18">
        <v>13</v>
      </c>
      <c r="C65" s="112">
        <v>0</v>
      </c>
      <c r="D65" s="112">
        <v>0</v>
      </c>
      <c r="E65" s="112">
        <v>13</v>
      </c>
      <c r="F65" s="112">
        <v>7</v>
      </c>
      <c r="G65" s="112">
        <v>4088</v>
      </c>
      <c r="H65" s="112">
        <v>4108</v>
      </c>
    </row>
    <row r="66" spans="1:8" ht="14.25" customHeight="1">
      <c r="A66" s="406" t="s">
        <v>130</v>
      </c>
      <c r="B66" s="18">
        <v>93</v>
      </c>
      <c r="C66" s="112">
        <v>2</v>
      </c>
      <c r="D66" s="112">
        <v>10</v>
      </c>
      <c r="E66" s="112">
        <v>105</v>
      </c>
      <c r="F66" s="112">
        <v>0</v>
      </c>
      <c r="G66" s="112">
        <v>10274</v>
      </c>
      <c r="H66" s="112">
        <v>10379</v>
      </c>
    </row>
    <row r="67" spans="1:8" ht="14.25" customHeight="1">
      <c r="A67" s="406" t="s">
        <v>131</v>
      </c>
      <c r="B67" s="18">
        <v>83</v>
      </c>
      <c r="C67" s="112">
        <v>0</v>
      </c>
      <c r="D67" s="112">
        <v>1</v>
      </c>
      <c r="E67" s="112">
        <v>84</v>
      </c>
      <c r="F67" s="112">
        <v>26</v>
      </c>
      <c r="G67" s="112">
        <v>4086</v>
      </c>
      <c r="H67" s="112">
        <v>4196</v>
      </c>
    </row>
    <row r="68" spans="1:8" ht="14.25" customHeight="1">
      <c r="A68" s="406" t="s">
        <v>132</v>
      </c>
      <c r="B68" s="18">
        <v>202</v>
      </c>
      <c r="C68" s="112">
        <v>0</v>
      </c>
      <c r="D68" s="112">
        <v>13</v>
      </c>
      <c r="E68" s="112">
        <v>215</v>
      </c>
      <c r="F68" s="112">
        <v>12</v>
      </c>
      <c r="G68" s="112">
        <v>3250</v>
      </c>
      <c r="H68" s="112">
        <v>3477</v>
      </c>
    </row>
    <row r="69" spans="1:8" ht="14.25" customHeight="1">
      <c r="A69" s="406" t="s">
        <v>134</v>
      </c>
      <c r="B69" s="18">
        <v>57</v>
      </c>
      <c r="C69" s="112">
        <v>0</v>
      </c>
      <c r="D69" s="112">
        <v>0</v>
      </c>
      <c r="E69" s="112">
        <v>57</v>
      </c>
      <c r="F69" s="112">
        <v>7</v>
      </c>
      <c r="G69" s="112">
        <v>3530</v>
      </c>
      <c r="H69" s="112">
        <v>3594</v>
      </c>
    </row>
    <row r="70" spans="1:8" ht="14.25" customHeight="1">
      <c r="A70" s="406" t="s">
        <v>135</v>
      </c>
      <c r="B70" s="18">
        <v>136</v>
      </c>
      <c r="C70" s="112">
        <v>4</v>
      </c>
      <c r="D70" s="112">
        <v>10</v>
      </c>
      <c r="E70" s="112">
        <v>150</v>
      </c>
      <c r="F70" s="112">
        <v>22</v>
      </c>
      <c r="G70" s="112">
        <v>4062</v>
      </c>
      <c r="H70" s="112">
        <v>4234</v>
      </c>
    </row>
    <row r="71" spans="1:8" ht="14.25" customHeight="1">
      <c r="A71" s="406" t="s">
        <v>232</v>
      </c>
      <c r="B71" s="18">
        <v>675</v>
      </c>
      <c r="C71" s="112">
        <v>0</v>
      </c>
      <c r="D71" s="112">
        <v>0</v>
      </c>
      <c r="E71" s="112">
        <v>675</v>
      </c>
      <c r="F71" s="112">
        <v>24</v>
      </c>
      <c r="G71" s="112">
        <v>4061</v>
      </c>
      <c r="H71" s="112">
        <v>4760</v>
      </c>
    </row>
    <row r="72" spans="1:8" ht="14.25" customHeight="1">
      <c r="A72" s="406" t="s">
        <v>233</v>
      </c>
      <c r="B72" s="18">
        <v>29</v>
      </c>
      <c r="C72" s="112">
        <v>2</v>
      </c>
      <c r="D72" s="112">
        <v>0</v>
      </c>
      <c r="E72" s="112">
        <v>31</v>
      </c>
      <c r="F72" s="112">
        <v>4</v>
      </c>
      <c r="G72" s="112">
        <v>19</v>
      </c>
      <c r="H72" s="112">
        <v>54</v>
      </c>
    </row>
    <row r="73" spans="1:8" ht="14.25" customHeight="1">
      <c r="A73" s="406" t="s">
        <v>325</v>
      </c>
      <c r="B73" s="18">
        <v>150</v>
      </c>
      <c r="C73" s="112">
        <v>6</v>
      </c>
      <c r="D73" s="112">
        <v>13</v>
      </c>
      <c r="E73" s="112">
        <v>169</v>
      </c>
      <c r="F73" s="112">
        <v>19</v>
      </c>
      <c r="G73" s="112">
        <v>5028</v>
      </c>
      <c r="H73" s="112">
        <v>5216</v>
      </c>
    </row>
    <row r="74" spans="1:8" ht="14.25" customHeight="1">
      <c r="A74" s="406" t="s">
        <v>137</v>
      </c>
      <c r="B74" s="18">
        <v>123</v>
      </c>
      <c r="C74" s="112">
        <v>14</v>
      </c>
      <c r="D74" s="112">
        <v>15</v>
      </c>
      <c r="E74" s="112">
        <v>152</v>
      </c>
      <c r="F74" s="112">
        <v>4</v>
      </c>
      <c r="G74" s="112">
        <v>136</v>
      </c>
      <c r="H74" s="112">
        <v>292</v>
      </c>
    </row>
    <row r="75" spans="1:8" ht="14.25" customHeight="1">
      <c r="A75" s="406" t="s">
        <v>138</v>
      </c>
      <c r="B75" s="18">
        <v>135</v>
      </c>
      <c r="C75" s="112">
        <v>0</v>
      </c>
      <c r="D75" s="112">
        <v>0</v>
      </c>
      <c r="E75" s="112">
        <v>135</v>
      </c>
      <c r="F75" s="112">
        <v>0</v>
      </c>
      <c r="G75" s="112">
        <v>4748</v>
      </c>
      <c r="H75" s="112">
        <v>4883</v>
      </c>
    </row>
    <row r="76" spans="1:8" ht="14.25" customHeight="1">
      <c r="A76" s="406" t="s">
        <v>139</v>
      </c>
      <c r="B76" s="18">
        <v>136</v>
      </c>
      <c r="C76" s="112">
        <v>3</v>
      </c>
      <c r="D76" s="112">
        <v>16</v>
      </c>
      <c r="E76" s="112">
        <v>155</v>
      </c>
      <c r="F76" s="112">
        <v>6</v>
      </c>
      <c r="G76" s="112">
        <v>4713</v>
      </c>
      <c r="H76" s="112">
        <v>4874</v>
      </c>
    </row>
    <row r="77" spans="1:8" ht="14.25" customHeight="1">
      <c r="A77" s="406" t="s">
        <v>140</v>
      </c>
      <c r="B77" s="18">
        <v>16</v>
      </c>
      <c r="C77" s="112">
        <v>0</v>
      </c>
      <c r="D77" s="112">
        <v>5</v>
      </c>
      <c r="E77" s="112">
        <v>21</v>
      </c>
      <c r="F77" s="112">
        <v>0</v>
      </c>
      <c r="G77" s="112">
        <v>16938</v>
      </c>
      <c r="H77" s="112">
        <v>16959</v>
      </c>
    </row>
    <row r="78" spans="1:8" ht="14.25" customHeight="1">
      <c r="A78" s="406" t="s">
        <v>142</v>
      </c>
      <c r="B78" s="18">
        <v>77</v>
      </c>
      <c r="C78" s="112">
        <v>1</v>
      </c>
      <c r="D78" s="112">
        <v>3</v>
      </c>
      <c r="E78" s="112">
        <v>81</v>
      </c>
      <c r="F78" s="112">
        <v>6</v>
      </c>
      <c r="G78" s="112">
        <v>4257</v>
      </c>
      <c r="H78" s="112">
        <v>4344</v>
      </c>
    </row>
    <row r="79" spans="1:8" ht="14.25" customHeight="1">
      <c r="A79" s="406" t="s">
        <v>144</v>
      </c>
      <c r="B79" s="18">
        <v>42</v>
      </c>
      <c r="C79" s="112">
        <v>1</v>
      </c>
      <c r="D79" s="112">
        <v>2</v>
      </c>
      <c r="E79" s="112">
        <v>45</v>
      </c>
      <c r="F79" s="112">
        <v>5</v>
      </c>
      <c r="G79" s="112">
        <v>4235</v>
      </c>
      <c r="H79" s="112">
        <v>4285</v>
      </c>
    </row>
    <row r="80" spans="1:8" ht="14.25" customHeight="1">
      <c r="A80" s="406" t="s">
        <v>145</v>
      </c>
      <c r="B80" s="18">
        <v>620</v>
      </c>
      <c r="C80" s="112">
        <v>1</v>
      </c>
      <c r="D80" s="112">
        <v>19</v>
      </c>
      <c r="E80" s="112">
        <v>640</v>
      </c>
      <c r="F80" s="112">
        <v>45</v>
      </c>
      <c r="G80" s="112">
        <v>3941</v>
      </c>
      <c r="H80" s="112">
        <v>4626</v>
      </c>
    </row>
    <row r="81" spans="1:8" ht="14.25" customHeight="1">
      <c r="A81" s="406" t="s">
        <v>326</v>
      </c>
      <c r="B81" s="18">
        <v>363</v>
      </c>
      <c r="C81" s="112">
        <v>5</v>
      </c>
      <c r="D81" s="112">
        <v>17</v>
      </c>
      <c r="E81" s="112">
        <v>385</v>
      </c>
      <c r="F81" s="112">
        <v>0</v>
      </c>
      <c r="G81" s="112">
        <v>42349</v>
      </c>
      <c r="H81" s="112">
        <v>42734</v>
      </c>
    </row>
    <row r="82" spans="1:8" ht="14.25" customHeight="1">
      <c r="A82" s="406" t="s">
        <v>150</v>
      </c>
      <c r="B82" s="18">
        <v>24</v>
      </c>
      <c r="C82" s="112">
        <v>3</v>
      </c>
      <c r="D82" s="112">
        <v>4</v>
      </c>
      <c r="E82" s="112">
        <v>31</v>
      </c>
      <c r="F82" s="112">
        <v>2</v>
      </c>
      <c r="G82" s="112">
        <v>7608</v>
      </c>
      <c r="H82" s="112">
        <v>7641</v>
      </c>
    </row>
    <row r="83" spans="1:8" ht="14.25" customHeight="1">
      <c r="A83" s="406" t="s">
        <v>236</v>
      </c>
      <c r="B83" s="18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4071</v>
      </c>
      <c r="H83" s="112">
        <v>4071</v>
      </c>
    </row>
    <row r="84" spans="1:8" ht="14.25" customHeight="1">
      <c r="A84" s="406" t="s">
        <v>153</v>
      </c>
      <c r="B84" s="18">
        <v>18</v>
      </c>
      <c r="C84" s="112">
        <v>0</v>
      </c>
      <c r="D84" s="112">
        <v>0</v>
      </c>
      <c r="E84" s="112">
        <v>18</v>
      </c>
      <c r="F84" s="112">
        <v>1</v>
      </c>
      <c r="G84" s="112">
        <v>4090</v>
      </c>
      <c r="H84" s="112">
        <v>4109</v>
      </c>
    </row>
    <row r="85" spans="1:8" ht="14.25" customHeight="1">
      <c r="A85" s="406" t="s">
        <v>160</v>
      </c>
      <c r="B85" s="18">
        <v>90</v>
      </c>
      <c r="C85" s="112">
        <v>0</v>
      </c>
      <c r="D85" s="112">
        <v>0</v>
      </c>
      <c r="E85" s="112">
        <v>90</v>
      </c>
      <c r="F85" s="112">
        <v>14</v>
      </c>
      <c r="G85" s="112">
        <v>11302</v>
      </c>
      <c r="H85" s="112">
        <v>11406</v>
      </c>
    </row>
    <row r="86" spans="1:8" ht="14.25" customHeight="1">
      <c r="A86" s="406" t="s">
        <v>162</v>
      </c>
      <c r="B86" s="18">
        <v>32</v>
      </c>
      <c r="C86" s="112">
        <v>2</v>
      </c>
      <c r="D86" s="112">
        <v>1</v>
      </c>
      <c r="E86" s="112">
        <v>35</v>
      </c>
      <c r="F86" s="112">
        <v>1</v>
      </c>
      <c r="G86" s="112">
        <v>4306</v>
      </c>
      <c r="H86" s="112">
        <v>4342</v>
      </c>
    </row>
    <row r="87" spans="1:8" ht="14.25" customHeight="1">
      <c r="A87" s="406" t="s">
        <v>237</v>
      </c>
      <c r="B87" s="18">
        <v>265</v>
      </c>
      <c r="C87" s="112">
        <v>0</v>
      </c>
      <c r="D87" s="112">
        <v>0</v>
      </c>
      <c r="E87" s="112">
        <v>265</v>
      </c>
      <c r="F87" s="112">
        <v>14</v>
      </c>
      <c r="G87" s="112">
        <v>4306</v>
      </c>
      <c r="H87" s="112">
        <v>4585</v>
      </c>
    </row>
    <row r="88" spans="1:8" ht="14.25" customHeight="1">
      <c r="A88" s="406" t="s">
        <v>163</v>
      </c>
      <c r="B88" s="18">
        <v>112</v>
      </c>
      <c r="C88" s="112">
        <v>0</v>
      </c>
      <c r="D88" s="112">
        <v>3</v>
      </c>
      <c r="E88" s="112">
        <v>115</v>
      </c>
      <c r="F88" s="112">
        <v>7</v>
      </c>
      <c r="G88" s="112">
        <v>5760</v>
      </c>
      <c r="H88" s="112">
        <v>5882</v>
      </c>
    </row>
    <row r="89" spans="1:8" ht="14.25" customHeight="1">
      <c r="A89" s="406" t="s">
        <v>164</v>
      </c>
      <c r="B89" s="18">
        <v>45</v>
      </c>
      <c r="C89" s="112">
        <v>0</v>
      </c>
      <c r="D89" s="112">
        <v>2</v>
      </c>
      <c r="E89" s="112">
        <v>47</v>
      </c>
      <c r="F89" s="112">
        <v>9</v>
      </c>
      <c r="G89" s="112">
        <v>3537</v>
      </c>
      <c r="H89" s="112">
        <v>3593</v>
      </c>
    </row>
    <row r="90" spans="1:8" ht="14.25" customHeight="1">
      <c r="A90" s="406" t="s">
        <v>192</v>
      </c>
      <c r="B90" s="18">
        <v>33</v>
      </c>
      <c r="C90" s="112">
        <v>0</v>
      </c>
      <c r="D90" s="112">
        <v>1</v>
      </c>
      <c r="E90" s="112">
        <v>34</v>
      </c>
      <c r="F90" s="112">
        <v>5</v>
      </c>
      <c r="G90" s="112">
        <v>4065</v>
      </c>
      <c r="H90" s="112">
        <v>4104</v>
      </c>
    </row>
    <row r="91" spans="1:8" ht="14.25" customHeight="1">
      <c r="A91" s="406" t="s">
        <v>166</v>
      </c>
      <c r="B91" s="18">
        <v>1422</v>
      </c>
      <c r="C91" s="112">
        <v>27</v>
      </c>
      <c r="D91" s="112">
        <v>20</v>
      </c>
      <c r="E91" s="112">
        <v>1469</v>
      </c>
      <c r="F91" s="112">
        <v>77</v>
      </c>
      <c r="G91" s="112">
        <v>88460</v>
      </c>
      <c r="H91" s="112">
        <v>90006</v>
      </c>
    </row>
    <row r="92" spans="1:8" ht="14.25" customHeight="1">
      <c r="A92" s="406" t="s">
        <v>167</v>
      </c>
      <c r="B92" s="18">
        <v>184</v>
      </c>
      <c r="C92" s="112">
        <v>0</v>
      </c>
      <c r="D92" s="112">
        <v>9</v>
      </c>
      <c r="E92" s="112">
        <v>193</v>
      </c>
      <c r="F92" s="112">
        <v>18</v>
      </c>
      <c r="G92" s="112">
        <v>27822</v>
      </c>
      <c r="H92" s="112">
        <v>28033</v>
      </c>
    </row>
    <row r="93" spans="1:8" ht="14.25" customHeight="1">
      <c r="A93" s="406" t="s">
        <v>193</v>
      </c>
      <c r="B93" s="18">
        <v>36</v>
      </c>
      <c r="C93" s="112">
        <v>0</v>
      </c>
      <c r="D93" s="112">
        <v>0</v>
      </c>
      <c r="E93" s="112">
        <v>36</v>
      </c>
      <c r="F93" s="112">
        <v>5</v>
      </c>
      <c r="G93" s="112">
        <v>4061</v>
      </c>
      <c r="H93" s="112">
        <v>4102</v>
      </c>
    </row>
    <row r="95" spans="1:8" ht="14.25" customHeight="1">
      <c r="A95" s="222"/>
    </row>
    <row r="96" spans="1:8" ht="14.25" customHeight="1">
      <c r="A96" s="17" t="s">
        <v>11</v>
      </c>
      <c r="B96" s="23">
        <f>MEDIAN(B4:B93)</f>
        <v>73</v>
      </c>
      <c r="C96" s="23">
        <f t="shared" ref="C96:H96" si="0">MEDIAN(C4:C93)</f>
        <v>1</v>
      </c>
      <c r="D96" s="23">
        <f t="shared" si="0"/>
        <v>2</v>
      </c>
      <c r="E96" s="23">
        <f t="shared" si="0"/>
        <v>75</v>
      </c>
      <c r="F96" s="23">
        <f t="shared" si="0"/>
        <v>6</v>
      </c>
      <c r="G96" s="23">
        <f t="shared" si="0"/>
        <v>4070</v>
      </c>
      <c r="H96" s="23">
        <f t="shared" si="0"/>
        <v>4198</v>
      </c>
    </row>
    <row r="97" spans="1:8" ht="14.25" customHeight="1">
      <c r="A97" s="17" t="s">
        <v>10</v>
      </c>
      <c r="B97" s="23">
        <f>AVERAGE(B4:B93)</f>
        <v>154.47777777777779</v>
      </c>
      <c r="C97" s="23">
        <f t="shared" ref="C97:H97" si="1">AVERAGE(C4:C93)</f>
        <v>2.4222222222222221</v>
      </c>
      <c r="D97" s="23">
        <f t="shared" si="1"/>
        <v>5.5666666666666664</v>
      </c>
      <c r="E97" s="23">
        <f t="shared" si="1"/>
        <v>162.46666666666667</v>
      </c>
      <c r="F97" s="23">
        <f t="shared" si="1"/>
        <v>11.3</v>
      </c>
      <c r="G97" s="23">
        <f t="shared" si="1"/>
        <v>7363.3444444444449</v>
      </c>
      <c r="H97" s="23">
        <f t="shared" si="1"/>
        <v>7537.1111111111113</v>
      </c>
    </row>
    <row r="98" spans="1:8" ht="14.25" customHeight="1">
      <c r="A98" s="17" t="s">
        <v>239</v>
      </c>
      <c r="B98" s="23">
        <f>SUM(B4:B93)</f>
        <v>13903</v>
      </c>
      <c r="C98" s="23">
        <f t="shared" ref="C98:H98" si="2">SUM(C4:C93)</f>
        <v>218</v>
      </c>
      <c r="D98" s="23">
        <f t="shared" si="2"/>
        <v>501</v>
      </c>
      <c r="E98" s="23">
        <f t="shared" si="2"/>
        <v>14622</v>
      </c>
      <c r="F98" s="23">
        <f t="shared" si="2"/>
        <v>1017</v>
      </c>
      <c r="G98" s="23">
        <f t="shared" si="2"/>
        <v>662701</v>
      </c>
      <c r="H98" s="23">
        <f t="shared" si="2"/>
        <v>678340</v>
      </c>
    </row>
    <row r="100" spans="1:8" ht="14.25" customHeight="1">
      <c r="A100" s="226" t="s">
        <v>412</v>
      </c>
    </row>
    <row r="101" spans="1:8" ht="14.25" customHeight="1">
      <c r="A101" s="216" t="s">
        <v>413</v>
      </c>
    </row>
  </sheetData>
  <conditionalFormatting sqref="B4:H50">
    <cfRule type="cellIs" dxfId="128" priority="2" operator="lessThan">
      <formula>0</formula>
    </cfRule>
    <cfRule type="cellIs" dxfId="127" priority="3" operator="lessThan">
      <formula>0</formula>
    </cfRule>
    <cfRule type="cellIs" dxfId="126" priority="4" operator="equal">
      <formula>0</formula>
    </cfRule>
  </conditionalFormatting>
  <conditionalFormatting sqref="B4:H93">
    <cfRule type="cellIs" dxfId="125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F8B4-6455-48C3-B158-9AB74CC3268C}">
  <sheetPr codeName="Sheet36"/>
  <dimension ref="A1:S50"/>
  <sheetViews>
    <sheetView zoomScaleNormal="100" workbookViewId="0">
      <pane ySplit="3" topLeftCell="A37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18.85546875" customWidth="1"/>
    <col min="2" max="3" width="10.7109375" bestFit="1" customWidth="1"/>
    <col min="4" max="4" width="10.140625" bestFit="1" customWidth="1"/>
    <col min="5" max="5" width="10.7109375" bestFit="1" customWidth="1"/>
    <col min="6" max="6" width="11.28515625" bestFit="1" customWidth="1"/>
    <col min="7" max="7" width="10.85546875" style="194" customWidth="1"/>
    <col min="8" max="8" width="10" style="37" customWidth="1"/>
    <col min="9" max="9" width="18.28515625" style="26" bestFit="1" customWidth="1"/>
    <col min="10" max="10" width="14" customWidth="1"/>
    <col min="11" max="11" width="16.42578125" customWidth="1"/>
    <col min="12" max="12" width="16.7109375" customWidth="1"/>
    <col min="13" max="13" width="12.85546875" customWidth="1"/>
    <col min="14" max="14" width="14.42578125" bestFit="1" customWidth="1"/>
    <col min="15" max="15" width="12.7109375" customWidth="1"/>
    <col min="16" max="16" width="11.42578125" customWidth="1"/>
    <col min="17" max="17" width="9.5703125" bestFit="1" customWidth="1"/>
    <col min="18" max="18" width="8.5703125" customWidth="1"/>
    <col min="19" max="19" width="9.140625" style="26"/>
  </cols>
  <sheetData>
    <row r="1" spans="1:8" ht="14.25" customHeight="1">
      <c r="A1" s="1" t="s">
        <v>404</v>
      </c>
    </row>
    <row r="2" spans="1:8" ht="14.25" customHeight="1">
      <c r="A2" s="147"/>
    </row>
    <row r="3" spans="1:8" ht="24.95" customHeight="1">
      <c r="A3" s="223"/>
      <c r="B3" s="224" t="s">
        <v>405</v>
      </c>
      <c r="C3" s="224" t="s">
        <v>406</v>
      </c>
      <c r="D3" s="224" t="s">
        <v>407</v>
      </c>
      <c r="E3" s="224" t="s">
        <v>408</v>
      </c>
      <c r="F3" s="42" t="s">
        <v>409</v>
      </c>
      <c r="G3" s="42" t="s">
        <v>410</v>
      </c>
      <c r="H3" s="42" t="s">
        <v>411</v>
      </c>
    </row>
    <row r="4" spans="1:8" ht="14.25" customHeight="1">
      <c r="A4" s="191" t="s">
        <v>321</v>
      </c>
      <c r="B4" s="191">
        <v>84</v>
      </c>
      <c r="C4" s="191">
        <v>4</v>
      </c>
      <c r="D4" s="191">
        <v>3</v>
      </c>
      <c r="E4" s="191">
        <v>91</v>
      </c>
      <c r="F4" s="191">
        <v>13</v>
      </c>
      <c r="G4" s="192">
        <v>3595</v>
      </c>
      <c r="H4" s="192">
        <v>3699</v>
      </c>
    </row>
    <row r="5" spans="1:8" ht="14.25" customHeight="1">
      <c r="A5" s="191" t="s">
        <v>185</v>
      </c>
      <c r="B5" s="191">
        <v>70</v>
      </c>
      <c r="C5" s="191">
        <v>3</v>
      </c>
      <c r="D5" s="191">
        <v>1</v>
      </c>
      <c r="E5" s="191">
        <v>74</v>
      </c>
      <c r="F5" s="191">
        <v>5</v>
      </c>
      <c r="G5" s="192">
        <v>7419</v>
      </c>
      <c r="H5" s="192">
        <v>7498</v>
      </c>
    </row>
    <row r="6" spans="1:8" ht="14.25" customHeight="1">
      <c r="A6" s="191" t="s">
        <v>29</v>
      </c>
      <c r="B6" s="191">
        <v>8</v>
      </c>
      <c r="C6" s="191">
        <v>0</v>
      </c>
      <c r="D6" s="191">
        <v>0</v>
      </c>
      <c r="E6" s="191">
        <v>8</v>
      </c>
      <c r="F6" s="191">
        <v>8</v>
      </c>
      <c r="G6" s="191">
        <v>0</v>
      </c>
      <c r="H6" s="191">
        <v>16</v>
      </c>
    </row>
    <row r="7" spans="1:8" ht="14.25" customHeight="1">
      <c r="A7" s="191" t="s">
        <v>30</v>
      </c>
      <c r="B7" s="191">
        <v>69</v>
      </c>
      <c r="C7" s="191">
        <v>1</v>
      </c>
      <c r="D7" s="191">
        <v>0</v>
      </c>
      <c r="E7" s="191">
        <v>70</v>
      </c>
      <c r="F7" s="191">
        <v>8</v>
      </c>
      <c r="G7" s="192">
        <v>4063</v>
      </c>
      <c r="H7" s="192">
        <v>4141</v>
      </c>
    </row>
    <row r="8" spans="1:8" ht="14.25" customHeight="1">
      <c r="A8" s="191" t="s">
        <v>32</v>
      </c>
      <c r="B8" s="191">
        <v>0</v>
      </c>
      <c r="C8" s="191">
        <v>0</v>
      </c>
      <c r="D8" s="191">
        <v>0</v>
      </c>
      <c r="E8" s="191">
        <v>0</v>
      </c>
      <c r="F8" s="191">
        <v>23</v>
      </c>
      <c r="G8" s="192">
        <v>4065</v>
      </c>
      <c r="H8" s="192">
        <v>4088</v>
      </c>
    </row>
    <row r="9" spans="1:8" ht="14.25" customHeight="1">
      <c r="A9" s="191" t="s">
        <v>33</v>
      </c>
      <c r="B9" s="191">
        <v>65</v>
      </c>
      <c r="C9" s="191">
        <v>1</v>
      </c>
      <c r="D9" s="191">
        <v>1</v>
      </c>
      <c r="E9" s="191">
        <v>67</v>
      </c>
      <c r="F9" s="191">
        <v>9</v>
      </c>
      <c r="G9" s="192">
        <v>3535</v>
      </c>
      <c r="H9" s="192">
        <v>3611</v>
      </c>
    </row>
    <row r="10" spans="1:8" ht="14.25" customHeight="1">
      <c r="A10" s="191" t="s">
        <v>37</v>
      </c>
      <c r="B10" s="191">
        <v>16</v>
      </c>
      <c r="C10" s="191">
        <v>0</v>
      </c>
      <c r="D10" s="191">
        <v>3</v>
      </c>
      <c r="E10" s="191">
        <v>19</v>
      </c>
      <c r="F10" s="191">
        <v>3</v>
      </c>
      <c r="G10" s="192">
        <v>4070</v>
      </c>
      <c r="H10" s="192">
        <v>4092</v>
      </c>
    </row>
    <row r="11" spans="1:8" ht="14.25" customHeight="1">
      <c r="A11" s="191" t="s">
        <v>215</v>
      </c>
      <c r="B11" s="191">
        <v>1</v>
      </c>
      <c r="C11" s="191">
        <v>0</v>
      </c>
      <c r="D11" s="191">
        <v>0</v>
      </c>
      <c r="E11" s="191">
        <v>1</v>
      </c>
      <c r="F11" s="191">
        <v>1</v>
      </c>
      <c r="G11" s="192">
        <v>926</v>
      </c>
      <c r="H11" s="192">
        <v>928</v>
      </c>
    </row>
    <row r="12" spans="1:8" ht="14.25" customHeight="1">
      <c r="A12" s="191" t="s">
        <v>38</v>
      </c>
      <c r="B12" s="191">
        <v>333</v>
      </c>
      <c r="C12" s="191">
        <v>5</v>
      </c>
      <c r="D12" s="191">
        <v>10</v>
      </c>
      <c r="E12" s="191">
        <v>348</v>
      </c>
      <c r="F12" s="191">
        <v>21</v>
      </c>
      <c r="G12" s="192">
        <v>6000</v>
      </c>
      <c r="H12" s="192">
        <v>6369</v>
      </c>
    </row>
    <row r="13" spans="1:8" ht="14.25" customHeight="1">
      <c r="A13" s="191" t="s">
        <v>42</v>
      </c>
      <c r="B13" s="191">
        <v>122</v>
      </c>
      <c r="C13" s="191">
        <v>1</v>
      </c>
      <c r="D13" s="191">
        <v>4</v>
      </c>
      <c r="E13" s="191">
        <v>127</v>
      </c>
      <c r="F13" s="191">
        <v>11</v>
      </c>
      <c r="G13" s="192">
        <v>3761</v>
      </c>
      <c r="H13" s="192">
        <v>3899</v>
      </c>
    </row>
    <row r="14" spans="1:8" ht="14.25" customHeight="1">
      <c r="A14" s="191" t="s">
        <v>44</v>
      </c>
      <c r="B14" s="191">
        <v>33</v>
      </c>
      <c r="C14" s="191">
        <v>0</v>
      </c>
      <c r="D14" s="191">
        <v>5</v>
      </c>
      <c r="E14" s="191">
        <v>38</v>
      </c>
      <c r="F14" s="191">
        <v>1</v>
      </c>
      <c r="G14" s="192">
        <v>4134</v>
      </c>
      <c r="H14" s="192">
        <v>4173</v>
      </c>
    </row>
    <row r="15" spans="1:8" ht="14.25" customHeight="1">
      <c r="A15" s="191" t="s">
        <v>47</v>
      </c>
      <c r="B15" s="191">
        <v>10</v>
      </c>
      <c r="C15" s="191">
        <v>0</v>
      </c>
      <c r="D15" s="191">
        <v>0</v>
      </c>
      <c r="E15" s="191">
        <v>10</v>
      </c>
      <c r="F15" s="191">
        <v>7</v>
      </c>
      <c r="G15" s="192">
        <v>1804</v>
      </c>
      <c r="H15" s="192">
        <v>1821</v>
      </c>
    </row>
    <row r="16" spans="1:8" ht="14.25" customHeight="1">
      <c r="A16" s="191" t="s">
        <v>49</v>
      </c>
      <c r="B16" s="191">
        <v>48</v>
      </c>
      <c r="C16" s="191">
        <v>0</v>
      </c>
      <c r="D16" s="191">
        <v>5</v>
      </c>
      <c r="E16" s="191">
        <v>53</v>
      </c>
      <c r="F16" s="191">
        <v>5</v>
      </c>
      <c r="G16" s="192">
        <v>4569</v>
      </c>
      <c r="H16" s="192">
        <v>4627</v>
      </c>
    </row>
    <row r="17" spans="1:8" ht="14.25" customHeight="1">
      <c r="A17" s="191" t="s">
        <v>52</v>
      </c>
      <c r="B17" s="191">
        <v>49</v>
      </c>
      <c r="C17" s="191">
        <v>0</v>
      </c>
      <c r="D17" s="191">
        <v>0</v>
      </c>
      <c r="E17" s="191">
        <v>49</v>
      </c>
      <c r="F17" s="191">
        <v>9</v>
      </c>
      <c r="G17" s="191">
        <v>68</v>
      </c>
      <c r="H17" s="191">
        <v>126</v>
      </c>
    </row>
    <row r="18" spans="1:8" ht="14.25" customHeight="1">
      <c r="A18" s="191" t="s">
        <v>54</v>
      </c>
      <c r="B18" s="191">
        <v>131</v>
      </c>
      <c r="C18" s="191">
        <v>19</v>
      </c>
      <c r="D18" s="191">
        <v>26</v>
      </c>
      <c r="E18" s="191">
        <v>176</v>
      </c>
      <c r="F18" s="191">
        <v>6</v>
      </c>
      <c r="G18" s="192">
        <v>24157</v>
      </c>
      <c r="H18" s="192">
        <v>24339</v>
      </c>
    </row>
    <row r="19" spans="1:8" ht="14.25" customHeight="1">
      <c r="A19" s="191" t="s">
        <v>56</v>
      </c>
      <c r="B19" s="191">
        <v>128</v>
      </c>
      <c r="C19" s="191">
        <v>1</v>
      </c>
      <c r="D19" s="191">
        <v>5</v>
      </c>
      <c r="E19" s="191">
        <v>134</v>
      </c>
      <c r="F19" s="191">
        <v>16</v>
      </c>
      <c r="G19" s="192">
        <v>8279</v>
      </c>
      <c r="H19" s="192">
        <v>8429</v>
      </c>
    </row>
    <row r="20" spans="1:8" ht="14.25" customHeight="1">
      <c r="A20" s="191" t="s">
        <v>57</v>
      </c>
      <c r="B20" s="191">
        <v>342</v>
      </c>
      <c r="C20" s="191">
        <v>9</v>
      </c>
      <c r="D20" s="191">
        <v>29</v>
      </c>
      <c r="E20" s="191">
        <v>380</v>
      </c>
      <c r="F20" s="191">
        <v>86</v>
      </c>
      <c r="G20" s="192">
        <v>6035</v>
      </c>
      <c r="H20" s="192">
        <v>6501</v>
      </c>
    </row>
    <row r="21" spans="1:8" ht="14.25" customHeight="1">
      <c r="A21" s="191" t="s">
        <v>59</v>
      </c>
      <c r="B21" s="191">
        <v>223</v>
      </c>
      <c r="C21" s="191">
        <v>0</v>
      </c>
      <c r="D21" s="191">
        <v>20</v>
      </c>
      <c r="E21" s="191">
        <v>243</v>
      </c>
      <c r="F21" s="191">
        <v>0</v>
      </c>
      <c r="G21" s="192">
        <v>4200</v>
      </c>
      <c r="H21" s="192">
        <v>4443</v>
      </c>
    </row>
    <row r="22" spans="1:8" ht="14.25" customHeight="1">
      <c r="A22" s="191" t="s">
        <v>322</v>
      </c>
      <c r="B22" s="191">
        <v>111</v>
      </c>
      <c r="C22" s="191">
        <v>4</v>
      </c>
      <c r="D22" s="191">
        <v>3</v>
      </c>
      <c r="E22" s="191">
        <v>118</v>
      </c>
      <c r="F22" s="191">
        <v>26</v>
      </c>
      <c r="G22" s="192">
        <v>4071</v>
      </c>
      <c r="H22" s="192">
        <v>4215</v>
      </c>
    </row>
    <row r="23" spans="1:8" ht="14.25" customHeight="1">
      <c r="A23" s="191" t="s">
        <v>222</v>
      </c>
      <c r="B23" s="191">
        <v>199</v>
      </c>
      <c r="C23" s="191">
        <v>4</v>
      </c>
      <c r="D23" s="191">
        <v>6</v>
      </c>
      <c r="E23" s="191">
        <v>209</v>
      </c>
      <c r="F23" s="191">
        <v>10</v>
      </c>
      <c r="G23" s="191">
        <v>543</v>
      </c>
      <c r="H23" s="191">
        <v>762</v>
      </c>
    </row>
    <row r="24" spans="1:8" ht="14.25" customHeight="1">
      <c r="A24" s="191" t="s">
        <v>60</v>
      </c>
      <c r="B24" s="191">
        <v>76</v>
      </c>
      <c r="C24" s="191">
        <v>0</v>
      </c>
      <c r="D24" s="191">
        <v>0</v>
      </c>
      <c r="E24" s="191">
        <v>76</v>
      </c>
      <c r="F24" s="191">
        <v>3</v>
      </c>
      <c r="G24" s="191">
        <v>4062</v>
      </c>
      <c r="H24" s="191">
        <v>4141</v>
      </c>
    </row>
    <row r="25" spans="1:8" ht="14.25" customHeight="1">
      <c r="A25" s="191" t="s">
        <v>323</v>
      </c>
      <c r="B25" s="191">
        <v>118</v>
      </c>
      <c r="C25" s="191">
        <v>6</v>
      </c>
      <c r="D25" s="191">
        <v>11</v>
      </c>
      <c r="E25" s="191">
        <v>135</v>
      </c>
      <c r="F25" s="191">
        <v>35</v>
      </c>
      <c r="G25" s="192">
        <v>4065</v>
      </c>
      <c r="H25" s="192">
        <v>4235</v>
      </c>
    </row>
    <row r="26" spans="1:8" ht="14.25" customHeight="1">
      <c r="A26" s="191" t="s">
        <v>63</v>
      </c>
      <c r="B26" s="191">
        <v>33</v>
      </c>
      <c r="C26" s="191">
        <v>2</v>
      </c>
      <c r="D26" s="191">
        <v>6</v>
      </c>
      <c r="E26" s="191">
        <v>41</v>
      </c>
      <c r="F26" s="191">
        <v>2</v>
      </c>
      <c r="G26" s="191">
        <v>0</v>
      </c>
      <c r="H26" s="191">
        <v>43</v>
      </c>
    </row>
    <row r="27" spans="1:8" ht="14.25" customHeight="1">
      <c r="A27" s="191" t="s">
        <v>65</v>
      </c>
      <c r="B27" s="191">
        <v>152</v>
      </c>
      <c r="C27" s="191">
        <v>0</v>
      </c>
      <c r="D27" s="191">
        <v>15</v>
      </c>
      <c r="E27" s="191">
        <v>167</v>
      </c>
      <c r="F27" s="191">
        <v>5</v>
      </c>
      <c r="G27" s="192">
        <v>35053</v>
      </c>
      <c r="H27" s="192">
        <v>35225</v>
      </c>
    </row>
    <row r="28" spans="1:8" ht="14.25" customHeight="1">
      <c r="A28" s="191" t="s">
        <v>70</v>
      </c>
      <c r="B28" s="191">
        <v>215</v>
      </c>
      <c r="C28" s="191">
        <v>1</v>
      </c>
      <c r="D28" s="191">
        <v>10</v>
      </c>
      <c r="E28" s="191">
        <v>226</v>
      </c>
      <c r="F28" s="191">
        <v>46</v>
      </c>
      <c r="G28" s="191">
        <v>3535</v>
      </c>
      <c r="H28" s="191">
        <v>3807</v>
      </c>
    </row>
    <row r="29" spans="1:8" ht="14.25" customHeight="1">
      <c r="A29" s="191" t="s">
        <v>74</v>
      </c>
      <c r="B29" s="191">
        <v>28</v>
      </c>
      <c r="C29" s="191">
        <v>0</v>
      </c>
      <c r="D29" s="191">
        <v>0</v>
      </c>
      <c r="E29" s="191">
        <v>28</v>
      </c>
      <c r="F29" s="191">
        <v>4</v>
      </c>
      <c r="G29" s="192">
        <v>3415</v>
      </c>
      <c r="H29" s="192">
        <v>3447</v>
      </c>
    </row>
    <row r="30" spans="1:8" ht="14.25" customHeight="1">
      <c r="A30" s="191" t="s">
        <v>75</v>
      </c>
      <c r="B30" s="191">
        <v>48</v>
      </c>
      <c r="C30" s="191">
        <v>1</v>
      </c>
      <c r="D30" s="191">
        <v>6</v>
      </c>
      <c r="E30" s="191">
        <v>55</v>
      </c>
      <c r="F30" s="191">
        <v>9</v>
      </c>
      <c r="G30" s="192">
        <v>3372</v>
      </c>
      <c r="H30" s="192">
        <v>3436</v>
      </c>
    </row>
    <row r="31" spans="1:8" ht="14.25" customHeight="1">
      <c r="A31" s="191" t="s">
        <v>76</v>
      </c>
      <c r="B31" s="191">
        <v>87</v>
      </c>
      <c r="C31" s="191">
        <v>0</v>
      </c>
      <c r="D31" s="191">
        <v>7</v>
      </c>
      <c r="E31" s="191">
        <v>94</v>
      </c>
      <c r="F31" s="191">
        <v>25</v>
      </c>
      <c r="G31" s="192">
        <v>6849</v>
      </c>
      <c r="H31" s="192">
        <v>6968</v>
      </c>
    </row>
    <row r="32" spans="1:8" ht="14.25" customHeight="1">
      <c r="A32" s="191" t="s">
        <v>79</v>
      </c>
      <c r="B32" s="191">
        <v>200</v>
      </c>
      <c r="C32" s="191">
        <v>3</v>
      </c>
      <c r="D32" s="191">
        <v>33</v>
      </c>
      <c r="E32" s="191">
        <v>236</v>
      </c>
      <c r="F32" s="191">
        <v>22</v>
      </c>
      <c r="G32" s="192">
        <v>11223</v>
      </c>
      <c r="H32" s="192">
        <v>11481</v>
      </c>
    </row>
    <row r="33" spans="1:8" ht="14.25" customHeight="1">
      <c r="A33" s="191" t="s">
        <v>187</v>
      </c>
      <c r="B33" s="191">
        <v>28</v>
      </c>
      <c r="C33" s="191">
        <v>0</v>
      </c>
      <c r="D33" s="191">
        <v>0</v>
      </c>
      <c r="E33" s="191">
        <v>28</v>
      </c>
      <c r="F33" s="191">
        <v>5</v>
      </c>
      <c r="G33" s="192">
        <v>7419</v>
      </c>
      <c r="H33" s="192">
        <v>7452</v>
      </c>
    </row>
    <row r="34" spans="1:8" ht="14.25" customHeight="1">
      <c r="A34" s="191" t="s">
        <v>82</v>
      </c>
      <c r="B34" s="191">
        <v>70</v>
      </c>
      <c r="C34" s="191">
        <v>0</v>
      </c>
      <c r="D34" s="191">
        <v>1</v>
      </c>
      <c r="E34" s="191">
        <v>71</v>
      </c>
      <c r="F34" s="191">
        <v>4</v>
      </c>
      <c r="G34" s="192">
        <v>4070</v>
      </c>
      <c r="H34" s="192">
        <v>4145</v>
      </c>
    </row>
    <row r="35" spans="1:8" ht="14.25" customHeight="1">
      <c r="A35" s="191" t="s">
        <v>226</v>
      </c>
      <c r="B35" s="191">
        <v>36</v>
      </c>
      <c r="C35" s="191">
        <v>1</v>
      </c>
      <c r="D35" s="191">
        <v>2</v>
      </c>
      <c r="E35" s="191">
        <v>39</v>
      </c>
      <c r="F35" s="191">
        <v>1</v>
      </c>
      <c r="G35" s="191">
        <v>0</v>
      </c>
      <c r="H35" s="191">
        <v>40</v>
      </c>
    </row>
    <row r="36" spans="1:8" ht="14.25" customHeight="1">
      <c r="A36" s="191" t="s">
        <v>85</v>
      </c>
      <c r="B36" s="191">
        <v>22</v>
      </c>
      <c r="C36" s="191">
        <v>1</v>
      </c>
      <c r="D36" s="191">
        <v>0</v>
      </c>
      <c r="E36" s="191">
        <v>23</v>
      </c>
      <c r="F36" s="191">
        <v>4</v>
      </c>
      <c r="G36" s="191">
        <v>0</v>
      </c>
      <c r="H36" s="191">
        <v>27</v>
      </c>
    </row>
    <row r="37" spans="1:8" ht="14.25" customHeight="1">
      <c r="A37" s="191" t="s">
        <v>88</v>
      </c>
      <c r="B37" s="191">
        <v>69</v>
      </c>
      <c r="C37" s="191">
        <v>2</v>
      </c>
      <c r="D37" s="191">
        <v>0</v>
      </c>
      <c r="E37" s="191">
        <v>71</v>
      </c>
      <c r="F37" s="191">
        <v>7</v>
      </c>
      <c r="G37" s="191">
        <v>20</v>
      </c>
      <c r="H37" s="191">
        <v>98</v>
      </c>
    </row>
    <row r="38" spans="1:8" ht="14.25" customHeight="1">
      <c r="A38" s="191" t="s">
        <v>227</v>
      </c>
      <c r="B38" s="191">
        <v>70</v>
      </c>
      <c r="C38" s="191">
        <v>1</v>
      </c>
      <c r="D38" s="191">
        <v>2</v>
      </c>
      <c r="E38" s="191">
        <v>73</v>
      </c>
      <c r="F38" s="191">
        <v>0</v>
      </c>
      <c r="G38" s="192">
        <v>14450</v>
      </c>
      <c r="H38" s="192">
        <v>14523</v>
      </c>
    </row>
    <row r="39" spans="1:8" ht="14.25" customHeight="1">
      <c r="A39" s="191" t="s">
        <v>91</v>
      </c>
      <c r="B39" s="191">
        <v>19</v>
      </c>
      <c r="C39" s="191">
        <v>0</v>
      </c>
      <c r="D39" s="191">
        <v>1</v>
      </c>
      <c r="E39" s="191">
        <v>20</v>
      </c>
      <c r="F39" s="191">
        <v>2</v>
      </c>
      <c r="G39" s="192">
        <v>4045</v>
      </c>
      <c r="H39" s="192">
        <v>4067</v>
      </c>
    </row>
    <row r="40" spans="1:8" ht="14.25" customHeight="1">
      <c r="A40" s="191" t="s">
        <v>92</v>
      </c>
      <c r="B40" s="191">
        <v>179</v>
      </c>
      <c r="C40" s="191">
        <v>1</v>
      </c>
      <c r="D40" s="191">
        <v>3</v>
      </c>
      <c r="E40" s="191">
        <v>183</v>
      </c>
      <c r="F40" s="191">
        <v>0</v>
      </c>
      <c r="G40" s="192">
        <v>6436</v>
      </c>
      <c r="H40" s="192">
        <v>6619</v>
      </c>
    </row>
    <row r="41" spans="1:8" ht="14.25" customHeight="1">
      <c r="A41" s="191" t="s">
        <v>189</v>
      </c>
      <c r="B41" s="191">
        <v>255</v>
      </c>
      <c r="C41" s="191">
        <v>7</v>
      </c>
      <c r="D41" s="191">
        <v>12</v>
      </c>
      <c r="E41" s="191">
        <v>274</v>
      </c>
      <c r="F41" s="191">
        <v>18</v>
      </c>
      <c r="G41" s="192">
        <v>4070</v>
      </c>
      <c r="H41" s="192">
        <v>4362</v>
      </c>
    </row>
    <row r="42" spans="1:8" ht="14.25" customHeight="1">
      <c r="A42" s="191" t="s">
        <v>96</v>
      </c>
      <c r="B42" s="191">
        <v>40</v>
      </c>
      <c r="C42" s="191">
        <v>0</v>
      </c>
      <c r="D42" s="191">
        <v>1</v>
      </c>
      <c r="E42" s="191">
        <v>41</v>
      </c>
      <c r="F42" s="191">
        <v>9</v>
      </c>
      <c r="G42" s="192">
        <v>7419</v>
      </c>
      <c r="H42" s="192">
        <v>7469</v>
      </c>
    </row>
    <row r="43" spans="1:8" ht="14.25" customHeight="1">
      <c r="A43" s="191" t="s">
        <v>98</v>
      </c>
      <c r="B43" s="191">
        <v>21</v>
      </c>
      <c r="C43" s="191">
        <v>0</v>
      </c>
      <c r="D43" s="191">
        <v>1</v>
      </c>
      <c r="E43" s="191">
        <v>22</v>
      </c>
      <c r="F43" s="191">
        <v>5</v>
      </c>
      <c r="G43" s="192">
        <v>3248</v>
      </c>
      <c r="H43" s="192">
        <v>3275</v>
      </c>
    </row>
    <row r="44" spans="1:8" ht="14.25" customHeight="1">
      <c r="A44" s="191" t="s">
        <v>99</v>
      </c>
      <c r="B44" s="191">
        <v>64</v>
      </c>
      <c r="C44" s="191">
        <v>3</v>
      </c>
      <c r="D44" s="191">
        <v>4</v>
      </c>
      <c r="E44" s="191">
        <v>71</v>
      </c>
      <c r="F44" s="191">
        <v>7</v>
      </c>
      <c r="G44" s="192">
        <v>4061</v>
      </c>
      <c r="H44" s="192">
        <v>4139</v>
      </c>
    </row>
    <row r="45" spans="1:8" ht="14.25" customHeight="1">
      <c r="A45" s="191" t="s">
        <v>228</v>
      </c>
      <c r="B45" s="191">
        <v>195</v>
      </c>
      <c r="C45" s="191">
        <v>1</v>
      </c>
      <c r="D45" s="191">
        <v>1</v>
      </c>
      <c r="E45" s="191">
        <v>197</v>
      </c>
      <c r="F45" s="191">
        <v>24</v>
      </c>
      <c r="G45" s="192">
        <v>14615</v>
      </c>
      <c r="H45" s="192">
        <v>14836</v>
      </c>
    </row>
    <row r="46" spans="1:8" ht="14.25" customHeight="1">
      <c r="A46" s="191" t="s">
        <v>102</v>
      </c>
      <c r="B46" s="191">
        <v>22</v>
      </c>
      <c r="C46" s="191">
        <v>3</v>
      </c>
      <c r="D46" s="191">
        <v>0</v>
      </c>
      <c r="E46" s="191">
        <v>25</v>
      </c>
      <c r="F46" s="191">
        <v>5</v>
      </c>
      <c r="G46" s="191">
        <v>0</v>
      </c>
      <c r="H46" s="191">
        <v>30</v>
      </c>
    </row>
    <row r="47" spans="1:8" ht="14.25" customHeight="1">
      <c r="A47" s="191" t="s">
        <v>104</v>
      </c>
      <c r="B47" s="191">
        <v>407</v>
      </c>
      <c r="C47" s="191">
        <v>2</v>
      </c>
      <c r="D47" s="191">
        <v>8</v>
      </c>
      <c r="E47" s="191">
        <v>417</v>
      </c>
      <c r="F47" s="191">
        <v>11</v>
      </c>
      <c r="G47" s="192">
        <v>7391</v>
      </c>
      <c r="H47" s="192">
        <v>7819</v>
      </c>
    </row>
    <row r="48" spans="1:8" ht="14.25" customHeight="1">
      <c r="A48" s="191" t="s">
        <v>105</v>
      </c>
      <c r="B48" s="191">
        <v>113</v>
      </c>
      <c r="C48" s="191">
        <v>1</v>
      </c>
      <c r="D48" s="191">
        <v>7</v>
      </c>
      <c r="E48" s="191">
        <v>121</v>
      </c>
      <c r="F48" s="191">
        <v>14</v>
      </c>
      <c r="G48" s="192">
        <v>4065</v>
      </c>
      <c r="H48" s="192">
        <v>4200</v>
      </c>
    </row>
    <row r="49" spans="1:8" ht="14.25" customHeight="1">
      <c r="A49" s="191" t="s">
        <v>106</v>
      </c>
      <c r="B49" s="191">
        <v>18</v>
      </c>
      <c r="C49" s="191">
        <v>0</v>
      </c>
      <c r="D49" s="191">
        <v>2</v>
      </c>
      <c r="E49" s="191">
        <v>20</v>
      </c>
      <c r="F49" s="191">
        <v>4</v>
      </c>
      <c r="G49" s="192">
        <v>3364</v>
      </c>
      <c r="H49" s="192">
        <v>3388</v>
      </c>
    </row>
    <row r="50" spans="1:8" ht="14.25" customHeight="1">
      <c r="A50" s="191" t="s">
        <v>108</v>
      </c>
      <c r="B50" s="191">
        <v>37</v>
      </c>
      <c r="C50" s="191">
        <v>0</v>
      </c>
      <c r="D50" s="191">
        <v>1</v>
      </c>
      <c r="E50" s="191">
        <v>38</v>
      </c>
      <c r="F50" s="191">
        <v>10</v>
      </c>
      <c r="G50" s="192">
        <v>4048</v>
      </c>
      <c r="H50" s="192">
        <v>4096</v>
      </c>
    </row>
  </sheetData>
  <conditionalFormatting sqref="B4:H50">
    <cfRule type="cellIs" dxfId="124" priority="1" operator="lessThan">
      <formula>0</formula>
    </cfRule>
    <cfRule type="cellIs" dxfId="123" priority="2" operator="lessThan">
      <formula>0</formula>
    </cfRule>
    <cfRule type="cellIs" dxfId="122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55F7-4693-4032-AE72-5ADA29EB1A66}">
  <sheetPr codeName="Sheet37"/>
  <dimension ref="A1:H53"/>
  <sheetViews>
    <sheetView zoomScaleNormal="100" workbookViewId="0">
      <pane ySplit="3" topLeftCell="A34" activePane="bottomLeft" state="frozen"/>
      <selection pane="bottomLeft" activeCell="A48" sqref="A48:A53"/>
      <selection activeCell="D58" sqref="D58"/>
    </sheetView>
  </sheetViews>
  <sheetFormatPr defaultColWidth="9.140625" defaultRowHeight="14.25" customHeight="1"/>
  <cols>
    <col min="1" max="1" width="21" customWidth="1"/>
    <col min="2" max="2" width="10.140625" customWidth="1"/>
    <col min="3" max="3" width="9.85546875" customWidth="1"/>
    <col min="4" max="4" width="10.5703125" customWidth="1"/>
    <col min="5" max="5" width="10.7109375" customWidth="1"/>
    <col min="6" max="6" width="11.5703125" customWidth="1"/>
    <col min="7" max="7" width="10.5703125" customWidth="1"/>
    <col min="8" max="8" width="8.7109375" customWidth="1"/>
    <col min="9" max="9" width="16.42578125" customWidth="1"/>
  </cols>
  <sheetData>
    <row r="1" spans="1:8" ht="14.25" customHeight="1">
      <c r="A1" s="1" t="s">
        <v>404</v>
      </c>
    </row>
    <row r="2" spans="1:8" ht="9.9499999999999993" customHeight="1">
      <c r="A2" s="147"/>
    </row>
    <row r="3" spans="1:8" ht="25.5" customHeight="1">
      <c r="B3" s="224" t="s">
        <v>405</v>
      </c>
      <c r="C3" s="224" t="s">
        <v>406</v>
      </c>
      <c r="D3" s="224" t="s">
        <v>407</v>
      </c>
      <c r="E3" s="224" t="s">
        <v>408</v>
      </c>
      <c r="F3" s="42" t="s">
        <v>409</v>
      </c>
      <c r="G3" s="42" t="s">
        <v>410</v>
      </c>
      <c r="H3" s="42" t="s">
        <v>411</v>
      </c>
    </row>
    <row r="4" spans="1:8" ht="14.25" customHeight="1">
      <c r="A4" s="191" t="s">
        <v>109</v>
      </c>
      <c r="B4" s="191">
        <v>240</v>
      </c>
      <c r="C4" s="191">
        <v>11</v>
      </c>
      <c r="D4" s="191">
        <v>41</v>
      </c>
      <c r="E4" s="191">
        <v>292</v>
      </c>
      <c r="F4" s="191">
        <v>0</v>
      </c>
      <c r="G4" s="192">
        <v>7265</v>
      </c>
      <c r="H4" s="192">
        <v>7557</v>
      </c>
    </row>
    <row r="5" spans="1:8" ht="14.25" customHeight="1">
      <c r="A5" s="191" t="s">
        <v>229</v>
      </c>
      <c r="B5" s="191">
        <v>98</v>
      </c>
      <c r="C5" s="191">
        <v>3</v>
      </c>
      <c r="D5" s="191">
        <v>6</v>
      </c>
      <c r="E5" s="191">
        <v>107</v>
      </c>
      <c r="F5" s="191">
        <v>22</v>
      </c>
      <c r="G5" s="192">
        <v>11749</v>
      </c>
      <c r="H5" s="192">
        <v>11878</v>
      </c>
    </row>
    <row r="6" spans="1:8" ht="14.25" customHeight="1">
      <c r="A6" s="191" t="s">
        <v>112</v>
      </c>
      <c r="B6" s="191">
        <v>67</v>
      </c>
      <c r="C6" s="191">
        <v>0</v>
      </c>
      <c r="D6" s="191">
        <v>0</v>
      </c>
      <c r="E6" s="191">
        <v>67</v>
      </c>
      <c r="F6" s="191">
        <v>6</v>
      </c>
      <c r="G6" s="192">
        <v>16964</v>
      </c>
      <c r="H6" s="192">
        <v>17037</v>
      </c>
    </row>
    <row r="7" spans="1:8" ht="14.25" customHeight="1">
      <c r="A7" s="191" t="s">
        <v>324</v>
      </c>
      <c r="B7" s="191">
        <v>166</v>
      </c>
      <c r="C7" s="191">
        <v>6</v>
      </c>
      <c r="D7" s="191">
        <v>10</v>
      </c>
      <c r="E7" s="191">
        <v>182</v>
      </c>
      <c r="F7" s="191">
        <v>6</v>
      </c>
      <c r="G7" s="191">
        <v>4066</v>
      </c>
      <c r="H7" s="191">
        <v>4254</v>
      </c>
    </row>
    <row r="8" spans="1:8" ht="14.25" customHeight="1">
      <c r="A8" s="191" t="s">
        <v>114</v>
      </c>
      <c r="B8" s="191">
        <v>48</v>
      </c>
      <c r="C8" s="191">
        <v>0</v>
      </c>
      <c r="D8" s="191">
        <v>4</v>
      </c>
      <c r="E8" s="191">
        <v>52</v>
      </c>
      <c r="F8" s="191">
        <v>4</v>
      </c>
      <c r="G8" s="192">
        <v>3538</v>
      </c>
      <c r="H8" s="192">
        <v>3594</v>
      </c>
    </row>
    <row r="9" spans="1:8" ht="14.25" customHeight="1">
      <c r="A9" s="191" t="s">
        <v>116</v>
      </c>
      <c r="B9" s="191">
        <v>83</v>
      </c>
      <c r="C9" s="191">
        <v>0</v>
      </c>
      <c r="D9" s="191">
        <v>1</v>
      </c>
      <c r="E9" s="191">
        <v>84</v>
      </c>
      <c r="F9" s="191">
        <v>3</v>
      </c>
      <c r="G9" s="191">
        <v>114</v>
      </c>
      <c r="H9" s="191">
        <v>201</v>
      </c>
    </row>
    <row r="10" spans="1:8" ht="14.25" customHeight="1">
      <c r="A10" s="191" t="s">
        <v>190</v>
      </c>
      <c r="B10" s="191">
        <v>20</v>
      </c>
      <c r="C10" s="191">
        <v>1</v>
      </c>
      <c r="D10" s="191">
        <v>4</v>
      </c>
      <c r="E10" s="191">
        <v>25</v>
      </c>
      <c r="F10" s="191">
        <v>3</v>
      </c>
      <c r="G10" s="192">
        <v>3535</v>
      </c>
      <c r="H10" s="192">
        <v>3563</v>
      </c>
    </row>
    <row r="11" spans="1:8" ht="14.25" customHeight="1">
      <c r="A11" s="191" t="s">
        <v>119</v>
      </c>
      <c r="B11" s="191">
        <v>0</v>
      </c>
      <c r="C11" s="191">
        <v>0</v>
      </c>
      <c r="D11" s="191">
        <v>0</v>
      </c>
      <c r="E11" s="191">
        <v>0</v>
      </c>
      <c r="F11" s="191">
        <v>0</v>
      </c>
      <c r="G11" s="192">
        <v>4071</v>
      </c>
      <c r="H11" s="192">
        <v>4071</v>
      </c>
    </row>
    <row r="12" spans="1:8" ht="14.25" customHeight="1">
      <c r="A12" s="191" t="s">
        <v>332</v>
      </c>
      <c r="B12" s="191">
        <v>30</v>
      </c>
      <c r="C12" s="191">
        <v>0</v>
      </c>
      <c r="D12" s="191">
        <v>2</v>
      </c>
      <c r="E12" s="191">
        <v>32</v>
      </c>
      <c r="F12" s="191">
        <v>2</v>
      </c>
      <c r="G12" s="191">
        <v>4084</v>
      </c>
      <c r="H12" s="191">
        <v>4118</v>
      </c>
    </row>
    <row r="13" spans="1:8" ht="14.25" customHeight="1">
      <c r="A13" s="191" t="s">
        <v>124</v>
      </c>
      <c r="B13" s="192">
        <v>2713</v>
      </c>
      <c r="C13" s="191">
        <v>0</v>
      </c>
      <c r="D13" s="191">
        <v>0</v>
      </c>
      <c r="E13" s="192">
        <v>2713</v>
      </c>
      <c r="F13" s="191">
        <v>1</v>
      </c>
      <c r="G13" s="192">
        <v>20378</v>
      </c>
      <c r="H13" s="192">
        <v>23092</v>
      </c>
    </row>
    <row r="14" spans="1:8" ht="14.25" customHeight="1">
      <c r="A14" s="191" t="s">
        <v>125</v>
      </c>
      <c r="B14" s="191">
        <v>137</v>
      </c>
      <c r="C14" s="191">
        <v>36</v>
      </c>
      <c r="D14" s="191">
        <v>0</v>
      </c>
      <c r="E14" s="191">
        <v>173</v>
      </c>
      <c r="F14" s="191">
        <v>4</v>
      </c>
      <c r="G14" s="192">
        <v>38181</v>
      </c>
      <c r="H14" s="192">
        <v>38358</v>
      </c>
    </row>
    <row r="15" spans="1:8" ht="14.25" customHeight="1">
      <c r="A15" s="191" t="s">
        <v>230</v>
      </c>
      <c r="B15" s="191">
        <v>81</v>
      </c>
      <c r="C15" s="191">
        <v>0</v>
      </c>
      <c r="D15" s="191">
        <v>0</v>
      </c>
      <c r="E15" s="191">
        <v>81</v>
      </c>
      <c r="F15" s="191">
        <v>0</v>
      </c>
      <c r="G15" s="191">
        <v>0</v>
      </c>
      <c r="H15" s="191">
        <v>81</v>
      </c>
    </row>
    <row r="16" spans="1:8" ht="14.25" customHeight="1">
      <c r="A16" s="191" t="s">
        <v>126</v>
      </c>
      <c r="B16" s="191">
        <v>334</v>
      </c>
      <c r="C16" s="191">
        <v>1</v>
      </c>
      <c r="D16" s="191">
        <v>14</v>
      </c>
      <c r="E16" s="191">
        <v>349</v>
      </c>
      <c r="F16" s="191">
        <v>74</v>
      </c>
      <c r="G16" s="192">
        <v>4064</v>
      </c>
      <c r="H16" s="192">
        <v>4487</v>
      </c>
    </row>
    <row r="17" spans="1:8" ht="14.25" customHeight="1">
      <c r="A17" s="191" t="s">
        <v>191</v>
      </c>
      <c r="B17" s="191">
        <v>11</v>
      </c>
      <c r="C17" s="191">
        <v>1</v>
      </c>
      <c r="D17" s="191">
        <v>0</v>
      </c>
      <c r="E17" s="191">
        <v>12</v>
      </c>
      <c r="F17" s="191">
        <v>3</v>
      </c>
      <c r="G17" s="191">
        <v>0</v>
      </c>
      <c r="H17" s="191">
        <v>15</v>
      </c>
    </row>
    <row r="18" spans="1:8" ht="14.25" customHeight="1">
      <c r="A18" s="191" t="s">
        <v>129</v>
      </c>
      <c r="B18" s="191">
        <v>13</v>
      </c>
      <c r="C18" s="191">
        <v>0</v>
      </c>
      <c r="D18" s="191">
        <v>0</v>
      </c>
      <c r="E18" s="191">
        <v>13</v>
      </c>
      <c r="F18" s="191">
        <v>7</v>
      </c>
      <c r="G18" s="192">
        <v>4088</v>
      </c>
      <c r="H18" s="192">
        <v>4108</v>
      </c>
    </row>
    <row r="19" spans="1:8" ht="14.25" customHeight="1">
      <c r="A19" s="191" t="s">
        <v>130</v>
      </c>
      <c r="B19" s="191">
        <v>93</v>
      </c>
      <c r="C19" s="191">
        <v>2</v>
      </c>
      <c r="D19" s="191">
        <v>10</v>
      </c>
      <c r="E19" s="191">
        <v>105</v>
      </c>
      <c r="F19" s="191">
        <v>0</v>
      </c>
      <c r="G19" s="192">
        <v>10274</v>
      </c>
      <c r="H19" s="192">
        <v>10379</v>
      </c>
    </row>
    <row r="20" spans="1:8" ht="14.25" customHeight="1">
      <c r="A20" s="191" t="s">
        <v>131</v>
      </c>
      <c r="B20" s="191">
        <v>83</v>
      </c>
      <c r="C20" s="191">
        <v>0</v>
      </c>
      <c r="D20" s="191">
        <v>1</v>
      </c>
      <c r="E20" s="191">
        <v>84</v>
      </c>
      <c r="F20" s="191">
        <v>26</v>
      </c>
      <c r="G20" s="192">
        <v>4086</v>
      </c>
      <c r="H20" s="192">
        <v>4196</v>
      </c>
    </row>
    <row r="21" spans="1:8" ht="14.25" customHeight="1">
      <c r="A21" s="191" t="s">
        <v>132</v>
      </c>
      <c r="B21" s="191">
        <v>202</v>
      </c>
      <c r="C21" s="191">
        <v>0</v>
      </c>
      <c r="D21" s="191">
        <v>13</v>
      </c>
      <c r="E21" s="191">
        <v>215</v>
      </c>
      <c r="F21" s="191">
        <v>12</v>
      </c>
      <c r="G21" s="192">
        <v>3250</v>
      </c>
      <c r="H21" s="192">
        <v>3477</v>
      </c>
    </row>
    <row r="22" spans="1:8" ht="14.25" customHeight="1">
      <c r="A22" s="191" t="s">
        <v>134</v>
      </c>
      <c r="B22" s="191">
        <v>57</v>
      </c>
      <c r="C22" s="191">
        <v>0</v>
      </c>
      <c r="D22" s="191">
        <v>0</v>
      </c>
      <c r="E22" s="191">
        <v>57</v>
      </c>
      <c r="F22" s="191">
        <v>7</v>
      </c>
      <c r="G22" s="192">
        <v>3530</v>
      </c>
      <c r="H22" s="192">
        <v>3594</v>
      </c>
    </row>
    <row r="23" spans="1:8" ht="14.25" customHeight="1">
      <c r="A23" s="191" t="s">
        <v>135</v>
      </c>
      <c r="B23" s="191">
        <v>136</v>
      </c>
      <c r="C23" s="191">
        <v>4</v>
      </c>
      <c r="D23" s="191">
        <v>10</v>
      </c>
      <c r="E23" s="191">
        <v>150</v>
      </c>
      <c r="F23" s="191">
        <v>22</v>
      </c>
      <c r="G23" s="192">
        <v>4062</v>
      </c>
      <c r="H23" s="192">
        <v>4234</v>
      </c>
    </row>
    <row r="24" spans="1:8" ht="14.25" customHeight="1">
      <c r="A24" s="191" t="s">
        <v>232</v>
      </c>
      <c r="B24" s="191">
        <v>675</v>
      </c>
      <c r="C24" s="191">
        <v>0</v>
      </c>
      <c r="D24" s="191">
        <v>0</v>
      </c>
      <c r="E24" s="191">
        <v>675</v>
      </c>
      <c r="F24" s="191">
        <v>24</v>
      </c>
      <c r="G24" s="192">
        <v>4061</v>
      </c>
      <c r="H24" s="192">
        <v>4760</v>
      </c>
    </row>
    <row r="25" spans="1:8" ht="14.25" customHeight="1">
      <c r="A25" s="191" t="s">
        <v>233</v>
      </c>
      <c r="B25" s="191">
        <v>29</v>
      </c>
      <c r="C25" s="191">
        <v>2</v>
      </c>
      <c r="D25" s="191">
        <v>0</v>
      </c>
      <c r="E25" s="191">
        <v>31</v>
      </c>
      <c r="F25" s="191">
        <v>4</v>
      </c>
      <c r="G25" s="191">
        <v>19</v>
      </c>
      <c r="H25" s="191">
        <v>54</v>
      </c>
    </row>
    <row r="26" spans="1:8" ht="14.25" customHeight="1">
      <c r="A26" s="191" t="s">
        <v>325</v>
      </c>
      <c r="B26" s="191">
        <v>150</v>
      </c>
      <c r="C26" s="191">
        <v>6</v>
      </c>
      <c r="D26" s="191">
        <v>13</v>
      </c>
      <c r="E26" s="191">
        <v>169</v>
      </c>
      <c r="F26" s="191">
        <v>19</v>
      </c>
      <c r="G26" s="192">
        <v>5028</v>
      </c>
      <c r="H26" s="192">
        <v>5216</v>
      </c>
    </row>
    <row r="27" spans="1:8" ht="14.25" customHeight="1">
      <c r="A27" s="191" t="s">
        <v>137</v>
      </c>
      <c r="B27" s="191">
        <v>123</v>
      </c>
      <c r="C27" s="191">
        <v>14</v>
      </c>
      <c r="D27" s="191">
        <v>15</v>
      </c>
      <c r="E27" s="191">
        <v>152</v>
      </c>
      <c r="F27" s="191">
        <v>4</v>
      </c>
      <c r="G27" s="191">
        <v>136</v>
      </c>
      <c r="H27" s="191">
        <v>292</v>
      </c>
    </row>
    <row r="28" spans="1:8" ht="14.25" customHeight="1">
      <c r="A28" s="191" t="s">
        <v>138</v>
      </c>
      <c r="B28" s="191">
        <v>135</v>
      </c>
      <c r="C28" s="191">
        <v>0</v>
      </c>
      <c r="D28" s="191">
        <v>0</v>
      </c>
      <c r="E28" s="191">
        <v>135</v>
      </c>
      <c r="F28" s="191">
        <v>0</v>
      </c>
      <c r="G28" s="192">
        <v>4748</v>
      </c>
      <c r="H28" s="192">
        <v>4883</v>
      </c>
    </row>
    <row r="29" spans="1:8" ht="14.25" customHeight="1">
      <c r="A29" s="191" t="s">
        <v>139</v>
      </c>
      <c r="B29" s="191">
        <v>136</v>
      </c>
      <c r="C29" s="191">
        <v>3</v>
      </c>
      <c r="D29" s="191">
        <v>16</v>
      </c>
      <c r="E29" s="191">
        <v>155</v>
      </c>
      <c r="F29" s="191">
        <v>6</v>
      </c>
      <c r="G29" s="192">
        <v>4713</v>
      </c>
      <c r="H29" s="192">
        <v>4874</v>
      </c>
    </row>
    <row r="30" spans="1:8" ht="14.25" customHeight="1">
      <c r="A30" s="191" t="s">
        <v>140</v>
      </c>
      <c r="B30" s="191">
        <v>16</v>
      </c>
      <c r="C30" s="191">
        <v>0</v>
      </c>
      <c r="D30" s="191">
        <v>5</v>
      </c>
      <c r="E30" s="191">
        <v>21</v>
      </c>
      <c r="F30" s="191">
        <v>0</v>
      </c>
      <c r="G30" s="192">
        <v>16938</v>
      </c>
      <c r="H30" s="192">
        <v>16959</v>
      </c>
    </row>
    <row r="31" spans="1:8" ht="14.25" customHeight="1">
      <c r="A31" s="191" t="s">
        <v>142</v>
      </c>
      <c r="B31" s="191">
        <v>77</v>
      </c>
      <c r="C31" s="191">
        <v>1</v>
      </c>
      <c r="D31" s="191">
        <v>3</v>
      </c>
      <c r="E31" s="191">
        <v>81</v>
      </c>
      <c r="F31" s="191">
        <v>6</v>
      </c>
      <c r="G31" s="191">
        <v>4257</v>
      </c>
      <c r="H31" s="191">
        <v>4344</v>
      </c>
    </row>
    <row r="32" spans="1:8" ht="14.25" customHeight="1">
      <c r="A32" s="191" t="s">
        <v>144</v>
      </c>
      <c r="B32" s="191">
        <v>42</v>
      </c>
      <c r="C32" s="191">
        <v>1</v>
      </c>
      <c r="D32" s="191">
        <v>2</v>
      </c>
      <c r="E32" s="191">
        <v>45</v>
      </c>
      <c r="F32" s="191">
        <v>5</v>
      </c>
      <c r="G32" s="192">
        <v>4235</v>
      </c>
      <c r="H32" s="192">
        <v>4285</v>
      </c>
    </row>
    <row r="33" spans="1:8" ht="14.25" customHeight="1">
      <c r="A33" s="191" t="s">
        <v>145</v>
      </c>
      <c r="B33" s="191">
        <v>620</v>
      </c>
      <c r="C33" s="191">
        <v>1</v>
      </c>
      <c r="D33" s="191">
        <v>19</v>
      </c>
      <c r="E33" s="191">
        <v>640</v>
      </c>
      <c r="F33" s="191">
        <v>45</v>
      </c>
      <c r="G33" s="192">
        <v>3941</v>
      </c>
      <c r="H33" s="192">
        <v>4626</v>
      </c>
    </row>
    <row r="34" spans="1:8" ht="14.25" customHeight="1">
      <c r="A34" s="191" t="s">
        <v>326</v>
      </c>
      <c r="B34" s="191">
        <v>363</v>
      </c>
      <c r="C34" s="191">
        <v>5</v>
      </c>
      <c r="D34" s="191">
        <v>17</v>
      </c>
      <c r="E34" s="191">
        <v>385</v>
      </c>
      <c r="F34" s="191">
        <v>0</v>
      </c>
      <c r="G34" s="192">
        <v>42349</v>
      </c>
      <c r="H34" s="192">
        <v>42734</v>
      </c>
    </row>
    <row r="35" spans="1:8" ht="14.25" customHeight="1">
      <c r="A35" s="191" t="s">
        <v>150</v>
      </c>
      <c r="B35" s="192">
        <v>24</v>
      </c>
      <c r="C35" s="191">
        <v>3</v>
      </c>
      <c r="D35" s="191">
        <v>4</v>
      </c>
      <c r="E35" s="192">
        <v>31</v>
      </c>
      <c r="F35" s="191">
        <v>2</v>
      </c>
      <c r="G35" s="192">
        <v>7608</v>
      </c>
      <c r="H35" s="192">
        <v>7641</v>
      </c>
    </row>
    <row r="36" spans="1:8" ht="14.25" customHeight="1">
      <c r="A36" s="191" t="s">
        <v>236</v>
      </c>
      <c r="B36" s="191">
        <v>0</v>
      </c>
      <c r="C36" s="191">
        <v>0</v>
      </c>
      <c r="D36" s="191">
        <v>0</v>
      </c>
      <c r="E36" s="191">
        <v>0</v>
      </c>
      <c r="F36" s="191">
        <v>0</v>
      </c>
      <c r="G36" s="192">
        <v>4071</v>
      </c>
      <c r="H36" s="192">
        <v>4071</v>
      </c>
    </row>
    <row r="37" spans="1:8" ht="14.25" customHeight="1">
      <c r="A37" s="191" t="s">
        <v>153</v>
      </c>
      <c r="B37" s="191">
        <v>18</v>
      </c>
      <c r="C37" s="191">
        <v>0</v>
      </c>
      <c r="D37" s="191">
        <v>0</v>
      </c>
      <c r="E37" s="191">
        <v>18</v>
      </c>
      <c r="F37" s="191">
        <v>1</v>
      </c>
      <c r="G37" s="192">
        <v>4090</v>
      </c>
      <c r="H37" s="192">
        <v>4109</v>
      </c>
    </row>
    <row r="38" spans="1:8" ht="14.25" customHeight="1">
      <c r="A38" s="191" t="s">
        <v>160</v>
      </c>
      <c r="B38" s="191">
        <v>90</v>
      </c>
      <c r="C38" s="191">
        <v>0</v>
      </c>
      <c r="D38" s="191">
        <v>0</v>
      </c>
      <c r="E38" s="191">
        <v>90</v>
      </c>
      <c r="F38" s="191">
        <v>14</v>
      </c>
      <c r="G38" s="191">
        <v>11302</v>
      </c>
      <c r="H38" s="191">
        <v>11406</v>
      </c>
    </row>
    <row r="39" spans="1:8" ht="14.25" customHeight="1">
      <c r="A39" s="191" t="s">
        <v>162</v>
      </c>
      <c r="B39" s="191">
        <v>32</v>
      </c>
      <c r="C39" s="191">
        <v>2</v>
      </c>
      <c r="D39" s="191">
        <v>1</v>
      </c>
      <c r="E39" s="191">
        <v>35</v>
      </c>
      <c r="F39" s="191">
        <v>1</v>
      </c>
      <c r="G39" s="192">
        <v>4306</v>
      </c>
      <c r="H39" s="192">
        <v>4342</v>
      </c>
    </row>
    <row r="40" spans="1:8" ht="14.25" customHeight="1">
      <c r="A40" s="191" t="s">
        <v>237</v>
      </c>
      <c r="B40" s="191">
        <v>265</v>
      </c>
      <c r="C40" s="191">
        <v>0</v>
      </c>
      <c r="D40" s="191">
        <v>0</v>
      </c>
      <c r="E40" s="191">
        <v>265</v>
      </c>
      <c r="F40" s="191">
        <v>14</v>
      </c>
      <c r="G40" s="192">
        <v>4306</v>
      </c>
      <c r="H40" s="192">
        <v>4585</v>
      </c>
    </row>
    <row r="41" spans="1:8" ht="14.25" customHeight="1">
      <c r="A41" s="191" t="s">
        <v>163</v>
      </c>
      <c r="B41" s="191">
        <v>112</v>
      </c>
      <c r="C41" s="191">
        <v>0</v>
      </c>
      <c r="D41" s="191">
        <v>3</v>
      </c>
      <c r="E41" s="191">
        <v>115</v>
      </c>
      <c r="F41" s="191">
        <v>7</v>
      </c>
      <c r="G41" s="192">
        <v>5760</v>
      </c>
      <c r="H41" s="192">
        <v>5882</v>
      </c>
    </row>
    <row r="42" spans="1:8" ht="14.25" customHeight="1">
      <c r="A42" s="191" t="s">
        <v>164</v>
      </c>
      <c r="B42" s="191">
        <v>45</v>
      </c>
      <c r="C42" s="191">
        <v>0</v>
      </c>
      <c r="D42" s="191">
        <v>2</v>
      </c>
      <c r="E42" s="191">
        <v>47</v>
      </c>
      <c r="F42" s="191">
        <v>9</v>
      </c>
      <c r="G42" s="192">
        <v>3537</v>
      </c>
      <c r="H42" s="192">
        <v>3593</v>
      </c>
    </row>
    <row r="43" spans="1:8" ht="14.25" customHeight="1">
      <c r="A43" s="191" t="s">
        <v>192</v>
      </c>
      <c r="B43" s="191">
        <v>33</v>
      </c>
      <c r="C43" s="191">
        <v>0</v>
      </c>
      <c r="D43" s="191">
        <v>1</v>
      </c>
      <c r="E43" s="191">
        <v>34</v>
      </c>
      <c r="F43" s="191">
        <v>5</v>
      </c>
      <c r="G43" s="192">
        <v>4065</v>
      </c>
      <c r="H43" s="192">
        <v>4104</v>
      </c>
    </row>
    <row r="44" spans="1:8" ht="14.25" customHeight="1">
      <c r="A44" s="191" t="s">
        <v>166</v>
      </c>
      <c r="B44" s="192">
        <v>1422</v>
      </c>
      <c r="C44" s="191">
        <v>27</v>
      </c>
      <c r="D44" s="191">
        <v>20</v>
      </c>
      <c r="E44" s="192">
        <v>1469</v>
      </c>
      <c r="F44" s="191">
        <v>77</v>
      </c>
      <c r="G44" s="192">
        <v>88460</v>
      </c>
      <c r="H44" s="192">
        <v>90006</v>
      </c>
    </row>
    <row r="45" spans="1:8" ht="14.25" customHeight="1">
      <c r="A45" s="191" t="s">
        <v>167</v>
      </c>
      <c r="B45" s="191">
        <v>184</v>
      </c>
      <c r="C45" s="191">
        <v>0</v>
      </c>
      <c r="D45" s="191">
        <v>9</v>
      </c>
      <c r="E45" s="191">
        <v>193</v>
      </c>
      <c r="F45" s="191">
        <v>18</v>
      </c>
      <c r="G45" s="192">
        <v>27822</v>
      </c>
      <c r="H45" s="192">
        <v>28033</v>
      </c>
    </row>
    <row r="46" spans="1:8" ht="14.25" customHeight="1">
      <c r="A46" s="191" t="s">
        <v>193</v>
      </c>
      <c r="B46" s="191">
        <v>36</v>
      </c>
      <c r="C46" s="191">
        <v>0</v>
      </c>
      <c r="D46" s="191">
        <v>0</v>
      </c>
      <c r="E46" s="191">
        <v>36</v>
      </c>
      <c r="F46" s="191">
        <v>5</v>
      </c>
      <c r="G46" s="192">
        <v>4061</v>
      </c>
      <c r="H46" s="192">
        <v>4102</v>
      </c>
    </row>
    <row r="47" spans="1:8" ht="9.9499999999999993" customHeight="1">
      <c r="A47" s="202"/>
      <c r="B47" s="225"/>
      <c r="C47" s="225"/>
      <c r="D47" s="225"/>
      <c r="E47" s="225"/>
      <c r="F47" s="225"/>
      <c r="G47" s="225"/>
      <c r="H47" s="225"/>
    </row>
    <row r="48" spans="1:8" ht="14.25" customHeight="1">
      <c r="A48" s="226" t="s">
        <v>412</v>
      </c>
      <c r="B48" s="227"/>
      <c r="C48" s="227"/>
      <c r="D48" s="227"/>
      <c r="E48" s="227"/>
      <c r="F48" s="227"/>
    </row>
    <row r="49" spans="1:8" ht="12.75" customHeight="1">
      <c r="A49" s="216" t="s">
        <v>413</v>
      </c>
      <c r="B49" s="22"/>
      <c r="C49" s="22"/>
      <c r="D49" s="22"/>
      <c r="E49" s="22"/>
      <c r="F49" s="22"/>
    </row>
    <row r="50" spans="1:8" ht="12" customHeight="1">
      <c r="A50" s="222"/>
      <c r="B50" s="22"/>
      <c r="C50" s="22"/>
      <c r="D50" s="22"/>
      <c r="E50" s="22"/>
      <c r="F50" s="22"/>
    </row>
    <row r="51" spans="1:8" ht="14.25" customHeight="1">
      <c r="A51" s="17" t="s">
        <v>11</v>
      </c>
      <c r="B51" s="23">
        <f>MEDIAN(B4:B46,'Total Serials A-L'!B4:B50)</f>
        <v>73</v>
      </c>
      <c r="C51" s="23">
        <f>MEDIAN(C4:C46,'Total Serials A-L'!C4:C50)</f>
        <v>1</v>
      </c>
      <c r="D51" s="23">
        <f>MEDIAN(D4:D46,'Total Serials A-L'!D4:D50)</f>
        <v>2</v>
      </c>
      <c r="E51" s="23">
        <f>MEDIAN(E4:E46,'Total Serials A-L'!E4:E50)</f>
        <v>75</v>
      </c>
      <c r="F51" s="23">
        <f>MEDIAN(F4:F46,'Total Serials A-L'!F4:F50)</f>
        <v>6</v>
      </c>
      <c r="G51" s="23">
        <f>MEDIAN(G4:G46,'Total Serials A-L'!G4:G50)</f>
        <v>4070</v>
      </c>
      <c r="H51" s="23">
        <f>MEDIAN(H4:H46,'Total Serials A-L'!H4:H50)</f>
        <v>4198</v>
      </c>
    </row>
    <row r="52" spans="1:8" ht="14.25" customHeight="1">
      <c r="A52" s="17" t="s">
        <v>10</v>
      </c>
      <c r="B52" s="23">
        <f>AVERAGE(B4:B46,'Total Serials A-L'!B4:B50)</f>
        <v>154.47777777777779</v>
      </c>
      <c r="C52" s="23">
        <f>AVERAGE(C4:C46,'Total Serials A-L'!C4:C50)</f>
        <v>2.4222222222222221</v>
      </c>
      <c r="D52" s="23">
        <f>AVERAGE(D4:D46,'Total Serials A-L'!D4:D50)</f>
        <v>5.5666666666666664</v>
      </c>
      <c r="E52" s="23">
        <f>AVERAGE(E4:E46,'Total Serials A-L'!E4:E50)</f>
        <v>162.46666666666667</v>
      </c>
      <c r="F52" s="23">
        <f>AVERAGE(F4:F46,'Total Serials A-L'!F4:F50)</f>
        <v>11.3</v>
      </c>
      <c r="G52" s="23">
        <f>AVERAGE(G4:G46,'Total Serials A-L'!G4:G50)</f>
        <v>7363.3444444444449</v>
      </c>
      <c r="H52" s="23">
        <f>AVERAGE(H4:H46,'Total Serials A-L'!H4:H50)</f>
        <v>7537.1111111111113</v>
      </c>
    </row>
    <row r="53" spans="1:8" ht="14.25" customHeight="1">
      <c r="A53" s="17" t="s">
        <v>239</v>
      </c>
      <c r="B53" s="23">
        <f>SUM(B4:B46,'Total Serials A-L'!B4:B50)</f>
        <v>13903</v>
      </c>
      <c r="C53" s="23">
        <f>SUM(C4:C46,'Total Serials A-L'!C4:C50)</f>
        <v>218</v>
      </c>
      <c r="D53" s="23">
        <f>SUM(D4:D46,'Total Serials A-L'!D4:D50)</f>
        <v>501</v>
      </c>
      <c r="E53" s="23">
        <f>SUM(E4:E46,'Total Serials A-L'!E4:E50)</f>
        <v>14622</v>
      </c>
      <c r="F53" s="23">
        <f>SUM(F4:F46,'Total Serials A-L'!F4:F50)</f>
        <v>1017</v>
      </c>
      <c r="G53" s="23">
        <f>SUM(G4:G46,'Total Serials A-L'!G4:G50)</f>
        <v>662701</v>
      </c>
      <c r="H53" s="23">
        <f>SUM(H4:H46,'Total Serials A-L'!H4:H50)</f>
        <v>678340</v>
      </c>
    </row>
  </sheetData>
  <conditionalFormatting sqref="B4:H46">
    <cfRule type="cellIs" dxfId="121" priority="1" operator="lessThan">
      <formula>0</formula>
    </cfRule>
    <cfRule type="cellIs" dxfId="120" priority="2" operator="lessThan">
      <formula>0</formula>
    </cfRule>
    <cfRule type="cellIs" dxfId="119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C58F-B0C3-4488-BD24-E7590C1EE1BB}">
  <sheetPr codeName="Sheet5"/>
  <dimension ref="A1:K49"/>
  <sheetViews>
    <sheetView showRuler="0" zoomScaleNormal="100" workbookViewId="0">
      <pane ySplit="4" topLeftCell="A21" activePane="bottomLeft" state="frozen"/>
      <selection pane="bottomLeft" activeCell="A43" sqref="A43:J49"/>
      <selection activeCell="D58" sqref="D58"/>
    </sheetView>
  </sheetViews>
  <sheetFormatPr defaultColWidth="8.85546875" defaultRowHeight="12.75"/>
  <cols>
    <col min="1" max="1" width="6.140625" customWidth="1"/>
    <col min="2" max="2" width="13.42578125" customWidth="1"/>
    <col min="3" max="3" width="9.5703125" style="21" bestFit="1" customWidth="1"/>
    <col min="4" max="4" width="12.28515625" style="36" bestFit="1" customWidth="1"/>
    <col min="5" max="5" width="6.85546875" style="36" bestFit="1" customWidth="1"/>
    <col min="6" max="6" width="12.5703125" style="36" bestFit="1" customWidth="1"/>
    <col min="7" max="7" width="2.42578125" style="36" bestFit="1" customWidth="1"/>
    <col min="8" max="8" width="15.140625" style="36" customWidth="1"/>
    <col min="9" max="9" width="6.7109375" style="36" customWidth="1"/>
    <col min="10" max="10" width="11.5703125" style="21" customWidth="1"/>
    <col min="11" max="11" width="18.28515625" bestFit="1" customWidth="1"/>
    <col min="12" max="12" width="6.7109375" bestFit="1" customWidth="1"/>
    <col min="13" max="13" width="18.140625" bestFit="1" customWidth="1"/>
    <col min="14" max="14" width="13.140625" customWidth="1"/>
    <col min="16" max="16" width="11.42578125" customWidth="1"/>
    <col min="18" max="18" width="12" customWidth="1"/>
  </cols>
  <sheetData>
    <row r="1" spans="1:11" ht="13.5" customHeight="1">
      <c r="A1" s="1" t="s">
        <v>0</v>
      </c>
      <c r="B1" s="35"/>
    </row>
    <row r="2" spans="1:11" ht="6.6" customHeight="1">
      <c r="A2" s="1"/>
      <c r="B2" s="35"/>
    </row>
    <row r="3" spans="1:11">
      <c r="A3" s="14" t="s">
        <v>17</v>
      </c>
      <c r="B3" s="37"/>
      <c r="I3"/>
    </row>
    <row r="4" spans="1:11" ht="29.45" customHeight="1">
      <c r="A4" s="38" t="s">
        <v>18</v>
      </c>
      <c r="B4" s="39"/>
      <c r="C4" s="40" t="s">
        <v>2</v>
      </c>
      <c r="D4" s="41" t="s">
        <v>19</v>
      </c>
      <c r="E4" s="41" t="s">
        <v>4</v>
      </c>
      <c r="F4" s="41" t="s">
        <v>20</v>
      </c>
      <c r="G4" s="41"/>
      <c r="H4" s="41" t="s">
        <v>21</v>
      </c>
      <c r="I4" s="42" t="s">
        <v>4</v>
      </c>
      <c r="J4" s="40" t="s">
        <v>22</v>
      </c>
    </row>
    <row r="5" spans="1:11" ht="12.75" customHeight="1">
      <c r="A5" s="15"/>
      <c r="B5" s="35"/>
      <c r="C5" s="43"/>
      <c r="D5" s="44" t="s">
        <v>8</v>
      </c>
      <c r="E5" s="44" t="s">
        <v>8</v>
      </c>
      <c r="F5" s="44" t="s">
        <v>8</v>
      </c>
      <c r="G5" s="44"/>
      <c r="H5" s="44" t="s">
        <v>8</v>
      </c>
      <c r="I5" s="44" t="s">
        <v>8</v>
      </c>
      <c r="J5" s="45" t="s">
        <v>8</v>
      </c>
    </row>
    <row r="6" spans="1:11" ht="13.5" customHeight="1">
      <c r="A6" s="26" t="s">
        <v>31</v>
      </c>
      <c r="B6" s="26" t="s">
        <v>135</v>
      </c>
      <c r="C6" s="46">
        <v>153498</v>
      </c>
      <c r="D6" s="70">
        <v>9895179.7599999998</v>
      </c>
      <c r="E6" s="70">
        <f>D6/C6</f>
        <v>64.464551720543582</v>
      </c>
      <c r="F6" s="70">
        <v>290785.62</v>
      </c>
      <c r="G6" s="70"/>
      <c r="H6" s="70">
        <f>SUM(F6+D6)</f>
        <v>10185965.379999999</v>
      </c>
      <c r="I6" s="70">
        <f>H6/C6</f>
        <v>66.358945263130451</v>
      </c>
      <c r="J6" s="71">
        <v>471252.1015325078</v>
      </c>
    </row>
    <row r="7" spans="1:11" ht="13.5" customHeight="1">
      <c r="A7" s="26" t="s">
        <v>25</v>
      </c>
      <c r="B7" s="26" t="s">
        <v>136</v>
      </c>
      <c r="C7" s="46">
        <v>23572</v>
      </c>
      <c r="D7" s="19">
        <v>1031832.69</v>
      </c>
      <c r="E7" s="70">
        <f t="shared" ref="E7:E37" si="0">D7/C7</f>
        <v>43.773659002206003</v>
      </c>
      <c r="F7" s="24">
        <v>275256.96000000002</v>
      </c>
      <c r="G7" s="25"/>
      <c r="H7" s="70">
        <f t="shared" ref="H7:H36" si="1">SUM(F7+D7)</f>
        <v>1307089.6499999999</v>
      </c>
      <c r="I7" s="70">
        <f t="shared" ref="I7:I37" si="2">H7/C7</f>
        <v>55.450943916511108</v>
      </c>
      <c r="J7" s="71">
        <v>126678.75482128552</v>
      </c>
    </row>
    <row r="8" spans="1:11" ht="14.25" customHeight="1">
      <c r="A8" s="26" t="s">
        <v>31</v>
      </c>
      <c r="B8" s="26" t="s">
        <v>137</v>
      </c>
      <c r="C8" s="46">
        <v>132822</v>
      </c>
      <c r="D8" s="19">
        <v>7091881.0300000003</v>
      </c>
      <c r="E8" s="70">
        <f t="shared" si="0"/>
        <v>53.393873228832575</v>
      </c>
      <c r="F8" s="25">
        <v>926319.76</v>
      </c>
      <c r="G8" s="25"/>
      <c r="H8" s="70">
        <f t="shared" si="1"/>
        <v>8018200.79</v>
      </c>
      <c r="I8" s="70">
        <f t="shared" si="2"/>
        <v>60.368017271235189</v>
      </c>
      <c r="J8" s="71">
        <v>409255.3515325078</v>
      </c>
    </row>
    <row r="9" spans="1:11" ht="13.5" customHeight="1">
      <c r="A9" s="26" t="s">
        <v>64</v>
      </c>
      <c r="B9" s="26" t="s">
        <v>138</v>
      </c>
      <c r="C9" s="46">
        <v>76364</v>
      </c>
      <c r="D9" s="19">
        <v>3070444.11</v>
      </c>
      <c r="E9" s="70">
        <f t="shared" si="0"/>
        <v>40.208005211879943</v>
      </c>
      <c r="F9" s="25">
        <v>413814.52</v>
      </c>
      <c r="G9" s="25"/>
      <c r="H9" s="70">
        <f t="shared" si="1"/>
        <v>3484258.63</v>
      </c>
      <c r="I9" s="70">
        <f t="shared" si="2"/>
        <v>45.626979073909169</v>
      </c>
      <c r="J9" s="71">
        <v>256269.22116942087</v>
      </c>
    </row>
    <row r="10" spans="1:11" ht="13.5" customHeight="1">
      <c r="A10" s="26" t="s">
        <v>64</v>
      </c>
      <c r="B10" s="26" t="s">
        <v>139</v>
      </c>
      <c r="C10" s="46">
        <v>108892</v>
      </c>
      <c r="D10" s="19">
        <v>4095721.1</v>
      </c>
      <c r="E10" s="70">
        <f t="shared" si="0"/>
        <v>37.612690555780041</v>
      </c>
      <c r="F10" s="25">
        <v>466244.84</v>
      </c>
      <c r="G10" s="25"/>
      <c r="H10" s="70">
        <f t="shared" si="1"/>
        <v>4561965.9400000004</v>
      </c>
      <c r="I10" s="70">
        <f t="shared" si="2"/>
        <v>41.894408588326051</v>
      </c>
      <c r="J10" s="71">
        <v>344575.80576471711</v>
      </c>
    </row>
    <row r="11" spans="1:11" ht="13.5" customHeight="1">
      <c r="A11" s="26" t="s">
        <v>25</v>
      </c>
      <c r="B11" s="26" t="s">
        <v>140</v>
      </c>
      <c r="C11" s="46">
        <v>23573</v>
      </c>
      <c r="D11" s="19">
        <v>1880041.38</v>
      </c>
      <c r="E11" s="70">
        <f>D11/C11</f>
        <v>79.75401433843804</v>
      </c>
      <c r="F11" s="25">
        <v>442620.85</v>
      </c>
      <c r="G11" s="25" t="s">
        <v>73</v>
      </c>
      <c r="H11" s="70">
        <f t="shared" si="1"/>
        <v>2322662.23</v>
      </c>
      <c r="I11" s="70">
        <f t="shared" si="2"/>
        <v>98.530616807364353</v>
      </c>
      <c r="J11" s="71">
        <v>118858.94614723092</v>
      </c>
      <c r="K11" s="36"/>
    </row>
    <row r="12" spans="1:11" ht="13.5" customHeight="1">
      <c r="A12" s="26" t="s">
        <v>141</v>
      </c>
      <c r="B12" s="26" t="s">
        <v>142</v>
      </c>
      <c r="C12" s="46">
        <v>21207</v>
      </c>
      <c r="D12" s="19">
        <v>859222</v>
      </c>
      <c r="E12" s="70">
        <f t="shared" si="0"/>
        <v>40.515961710755882</v>
      </c>
      <c r="F12" s="25">
        <v>62644</v>
      </c>
      <c r="G12" s="25"/>
      <c r="H12" s="70">
        <f t="shared" si="1"/>
        <v>921866</v>
      </c>
      <c r="I12" s="70">
        <f t="shared" si="2"/>
        <v>43.469892016786908</v>
      </c>
      <c r="J12" s="71">
        <v>113310.87905247879</v>
      </c>
    </row>
    <row r="13" spans="1:11" ht="14.25" customHeight="1">
      <c r="A13" s="26" t="s">
        <v>34</v>
      </c>
      <c r="B13" s="26" t="s">
        <v>143</v>
      </c>
      <c r="C13" s="46">
        <v>14349</v>
      </c>
      <c r="D13" s="19">
        <v>1085856.25</v>
      </c>
      <c r="E13" s="70">
        <f t="shared" si="0"/>
        <v>75.674698585267265</v>
      </c>
      <c r="F13" s="25"/>
      <c r="G13" s="25"/>
      <c r="H13" s="70">
        <f t="shared" si="1"/>
        <v>1085856.25</v>
      </c>
      <c r="I13" s="70">
        <f t="shared" si="2"/>
        <v>75.674698585267265</v>
      </c>
      <c r="J13" s="71">
        <v>98711.455764717131</v>
      </c>
    </row>
    <row r="14" spans="1:11" ht="13.5" customHeight="1">
      <c r="A14" s="26" t="s">
        <v>48</v>
      </c>
      <c r="B14" s="26" t="s">
        <v>144</v>
      </c>
      <c r="C14" s="46">
        <v>47705</v>
      </c>
      <c r="D14" s="19">
        <v>1872060.96</v>
      </c>
      <c r="E14" s="70">
        <f t="shared" si="0"/>
        <v>39.242447542186355</v>
      </c>
      <c r="F14" s="25">
        <v>347924.22</v>
      </c>
      <c r="G14" s="25"/>
      <c r="H14" s="70">
        <f t="shared" si="1"/>
        <v>2219985.1799999997</v>
      </c>
      <c r="I14" s="70">
        <f t="shared" si="2"/>
        <v>46.535691856199556</v>
      </c>
      <c r="J14" s="71">
        <v>182794.30153250782</v>
      </c>
    </row>
    <row r="15" spans="1:11" ht="15" customHeight="1">
      <c r="A15" s="26" t="s">
        <v>31</v>
      </c>
      <c r="B15" s="26" t="s">
        <v>145</v>
      </c>
      <c r="C15" s="46">
        <v>234275</v>
      </c>
      <c r="D15" s="19">
        <v>10047098.58</v>
      </c>
      <c r="E15" s="70">
        <f t="shared" si="0"/>
        <v>42.88591859993597</v>
      </c>
      <c r="F15" s="25">
        <v>2371925.91</v>
      </c>
      <c r="G15" s="24" t="s">
        <v>73</v>
      </c>
      <c r="H15" s="70">
        <f t="shared" si="1"/>
        <v>12419024.49</v>
      </c>
      <c r="I15" s="70">
        <f t="shared" si="2"/>
        <v>53.010455618397181</v>
      </c>
      <c r="J15" s="71">
        <v>671989.6015325078</v>
      </c>
      <c r="K15" s="36"/>
    </row>
    <row r="16" spans="1:11" ht="13.5" customHeight="1">
      <c r="A16" s="26" t="s">
        <v>146</v>
      </c>
      <c r="B16" s="26" t="s">
        <v>147</v>
      </c>
      <c r="C16" s="46">
        <v>242237</v>
      </c>
      <c r="D16" s="19">
        <v>20827593.550000001</v>
      </c>
      <c r="E16" s="70">
        <f t="shared" si="0"/>
        <v>85.980232375731205</v>
      </c>
      <c r="F16" s="25">
        <v>1595026.74</v>
      </c>
      <c r="G16" s="24"/>
      <c r="H16" s="70">
        <f t="shared" si="1"/>
        <v>22422620.289999999</v>
      </c>
      <c r="I16" s="70">
        <f t="shared" si="2"/>
        <v>92.564803436304118</v>
      </c>
      <c r="J16" s="71">
        <v>715362.15153250785</v>
      </c>
      <c r="K16" s="36"/>
    </row>
    <row r="17" spans="1:11" ht="13.5" customHeight="1">
      <c r="A17" s="26" t="s">
        <v>23</v>
      </c>
      <c r="B17" s="26" t="s">
        <v>148</v>
      </c>
      <c r="C17" s="46">
        <v>62782</v>
      </c>
      <c r="D17" s="19">
        <v>2796136</v>
      </c>
      <c r="E17" s="70">
        <f t="shared" si="0"/>
        <v>44.537224045108474</v>
      </c>
      <c r="F17" s="25"/>
      <c r="G17" s="25"/>
      <c r="H17" s="70">
        <f t="shared" si="1"/>
        <v>2796136</v>
      </c>
      <c r="I17" s="70">
        <f t="shared" si="2"/>
        <v>44.537224045108474</v>
      </c>
      <c r="J17" s="71">
        <v>225211.94018824544</v>
      </c>
    </row>
    <row r="18" spans="1:11" ht="13.5" customHeight="1">
      <c r="A18" s="26" t="s">
        <v>36</v>
      </c>
      <c r="B18" s="26" t="s">
        <v>149</v>
      </c>
      <c r="C18" s="46">
        <v>6249</v>
      </c>
      <c r="D18" s="19">
        <v>363715.82</v>
      </c>
      <c r="E18" s="70">
        <f t="shared" si="0"/>
        <v>58.203843815010401</v>
      </c>
      <c r="F18" s="25">
        <v>436089.72</v>
      </c>
      <c r="G18" s="25" t="s">
        <v>73</v>
      </c>
      <c r="H18" s="70">
        <f t="shared" si="1"/>
        <v>799805.54</v>
      </c>
      <c r="I18" s="70">
        <f t="shared" si="2"/>
        <v>127.98936469835174</v>
      </c>
      <c r="J18" s="71">
        <v>78314.606405241269</v>
      </c>
      <c r="K18" s="36"/>
    </row>
    <row r="19" spans="1:11" ht="13.5" customHeight="1">
      <c r="A19" s="26" t="s">
        <v>36</v>
      </c>
      <c r="B19" s="26" t="s">
        <v>150</v>
      </c>
      <c r="C19" s="46">
        <v>6502</v>
      </c>
      <c r="D19" s="19">
        <v>586066.66</v>
      </c>
      <c r="E19" s="70">
        <f t="shared" si="0"/>
        <v>90.136367271608748</v>
      </c>
      <c r="F19" s="25">
        <v>39991.22</v>
      </c>
      <c r="G19" s="25"/>
      <c r="H19" s="70">
        <f t="shared" si="1"/>
        <v>626057.88</v>
      </c>
      <c r="I19" s="70">
        <f t="shared" si="2"/>
        <v>96.286970163026766</v>
      </c>
      <c r="J19" s="71">
        <v>81575.754821285518</v>
      </c>
    </row>
    <row r="20" spans="1:11" ht="13.5" customHeight="1">
      <c r="A20" s="26" t="s">
        <v>64</v>
      </c>
      <c r="B20" s="26" t="s">
        <v>151</v>
      </c>
      <c r="C20" s="46">
        <v>99480</v>
      </c>
      <c r="D20" s="19">
        <v>3228481.18</v>
      </c>
      <c r="E20" s="70">
        <f t="shared" si="0"/>
        <v>32.453570365902692</v>
      </c>
      <c r="F20" s="25"/>
      <c r="G20" s="25"/>
      <c r="H20" s="70">
        <f t="shared" si="1"/>
        <v>3228481.18</v>
      </c>
      <c r="I20" s="70">
        <f t="shared" si="2"/>
        <v>32.453570365902692</v>
      </c>
      <c r="J20" s="71">
        <v>320179.99018824543</v>
      </c>
    </row>
    <row r="21" spans="1:11" ht="13.5" customHeight="1">
      <c r="A21" s="26" t="s">
        <v>34</v>
      </c>
      <c r="B21" s="26" t="s">
        <v>152</v>
      </c>
      <c r="C21" s="46">
        <v>14152</v>
      </c>
      <c r="D21" s="19">
        <v>520967.61</v>
      </c>
      <c r="E21" s="70">
        <f t="shared" si="0"/>
        <v>36.812295788581118</v>
      </c>
      <c r="F21" s="24">
        <v>192749.56</v>
      </c>
      <c r="G21" s="24"/>
      <c r="H21" s="70">
        <f t="shared" si="1"/>
        <v>713717.16999999993</v>
      </c>
      <c r="I21" s="70">
        <f t="shared" si="2"/>
        <v>50.432247738835493</v>
      </c>
      <c r="J21" s="71">
        <v>96063.471169420867</v>
      </c>
    </row>
    <row r="22" spans="1:11" ht="13.5" customHeight="1">
      <c r="A22" s="26" t="s">
        <v>36</v>
      </c>
      <c r="B22" s="26" t="s">
        <v>153</v>
      </c>
      <c r="C22" s="46">
        <v>8419</v>
      </c>
      <c r="D22" s="19">
        <v>383309</v>
      </c>
      <c r="E22" s="70">
        <f t="shared" si="0"/>
        <v>45.529041453854376</v>
      </c>
      <c r="F22" s="25">
        <v>54495</v>
      </c>
      <c r="G22" s="25"/>
      <c r="H22" s="70">
        <f t="shared" si="1"/>
        <v>437804</v>
      </c>
      <c r="I22" s="70">
        <f t="shared" si="2"/>
        <v>52.001900463237916</v>
      </c>
      <c r="J22" s="71">
        <v>78828.046147230911</v>
      </c>
    </row>
    <row r="23" spans="1:11" ht="13.5" customHeight="1">
      <c r="A23" s="26" t="s">
        <v>36</v>
      </c>
      <c r="B23" s="26" t="s">
        <v>154</v>
      </c>
      <c r="C23" s="46">
        <v>5883</v>
      </c>
      <c r="D23" s="19">
        <v>341910.29</v>
      </c>
      <c r="E23" s="70">
        <f t="shared" si="0"/>
        <v>58.11835628080911</v>
      </c>
      <c r="F23" s="25"/>
      <c r="G23" s="25"/>
      <c r="H23" s="70">
        <f t="shared" si="1"/>
        <v>341910.29</v>
      </c>
      <c r="I23" s="70">
        <f t="shared" si="2"/>
        <v>58.11835628080911</v>
      </c>
      <c r="J23" s="71">
        <v>73420.429052478794</v>
      </c>
    </row>
    <row r="24" spans="1:11" ht="13.5" customHeight="1">
      <c r="A24" s="26" t="s">
        <v>23</v>
      </c>
      <c r="B24" s="26" t="s">
        <v>155</v>
      </c>
      <c r="C24" s="46">
        <v>66408</v>
      </c>
      <c r="D24" s="19">
        <v>2950661</v>
      </c>
      <c r="E24" s="70">
        <f t="shared" si="0"/>
        <v>44.432312372003373</v>
      </c>
      <c r="F24" s="24">
        <v>151655</v>
      </c>
      <c r="G24" s="25"/>
      <c r="H24" s="70">
        <f t="shared" si="1"/>
        <v>3102316</v>
      </c>
      <c r="I24" s="70">
        <f t="shared" si="2"/>
        <v>46.71599807252138</v>
      </c>
      <c r="J24" s="71">
        <v>231192.44614723092</v>
      </c>
    </row>
    <row r="25" spans="1:11" ht="13.5" customHeight="1">
      <c r="A25" s="26" t="s">
        <v>28</v>
      </c>
      <c r="B25" s="26" t="s">
        <v>156</v>
      </c>
      <c r="C25" s="46">
        <v>3103</v>
      </c>
      <c r="D25" s="19">
        <v>212407.58</v>
      </c>
      <c r="E25" s="70">
        <f t="shared" si="0"/>
        <v>68.452330003222684</v>
      </c>
      <c r="F25" s="25"/>
      <c r="G25" s="25"/>
      <c r="H25" s="70">
        <f t="shared" si="1"/>
        <v>212407.58</v>
      </c>
      <c r="I25" s="70">
        <f t="shared" si="2"/>
        <v>68.452330003222684</v>
      </c>
      <c r="J25" s="71">
        <v>66749.171169420879</v>
      </c>
    </row>
    <row r="26" spans="1:11" ht="13.5" customHeight="1">
      <c r="A26" s="26" t="s">
        <v>36</v>
      </c>
      <c r="B26" s="26" t="s">
        <v>157</v>
      </c>
      <c r="C26" s="46">
        <v>5785</v>
      </c>
      <c r="D26" s="19">
        <v>374525</v>
      </c>
      <c r="E26" s="70">
        <f t="shared" si="0"/>
        <v>64.740708729472772</v>
      </c>
      <c r="F26" s="25"/>
      <c r="G26" s="25"/>
      <c r="H26" s="70">
        <f t="shared" si="1"/>
        <v>374525</v>
      </c>
      <c r="I26" s="70">
        <f t="shared" si="2"/>
        <v>64.740708729472772</v>
      </c>
      <c r="J26" s="71">
        <v>79874.454821285501</v>
      </c>
    </row>
    <row r="27" spans="1:11" ht="13.5" customHeight="1">
      <c r="A27" s="26" t="s">
        <v>28</v>
      </c>
      <c r="B27" s="26" t="s">
        <v>158</v>
      </c>
      <c r="C27" s="46">
        <v>2708</v>
      </c>
      <c r="D27" s="19">
        <v>455012.65</v>
      </c>
      <c r="E27" s="70">
        <f t="shared" si="0"/>
        <v>168.02535081240768</v>
      </c>
      <c r="F27" s="25">
        <v>25642.400000000001</v>
      </c>
      <c r="G27" s="25"/>
      <c r="H27" s="70">
        <f t="shared" si="1"/>
        <v>480655.05000000005</v>
      </c>
      <c r="I27" s="70">
        <f t="shared" si="2"/>
        <v>177.49447932053178</v>
      </c>
      <c r="J27" s="71">
        <v>67717.055764717137</v>
      </c>
    </row>
    <row r="28" spans="1:11" ht="14.25" customHeight="1">
      <c r="A28" s="26" t="s">
        <v>36</v>
      </c>
      <c r="B28" s="26" t="s">
        <v>159</v>
      </c>
      <c r="C28" s="46">
        <v>9118</v>
      </c>
      <c r="D28" s="19">
        <v>761033.66</v>
      </c>
      <c r="E28" s="70">
        <f t="shared" si="0"/>
        <v>83.464976968633479</v>
      </c>
      <c r="F28" s="25"/>
      <c r="G28" s="25"/>
      <c r="H28" s="70">
        <f t="shared" si="1"/>
        <v>761033.66</v>
      </c>
      <c r="I28" s="70">
        <f t="shared" si="2"/>
        <v>83.464976968633479</v>
      </c>
      <c r="J28" s="71">
        <v>88834.104821285509</v>
      </c>
    </row>
    <row r="29" spans="1:11" ht="13.5" customHeight="1">
      <c r="A29" s="26" t="s">
        <v>55</v>
      </c>
      <c r="B29" s="26" t="s">
        <v>160</v>
      </c>
      <c r="C29" s="46">
        <v>72743</v>
      </c>
      <c r="D29" s="19">
        <v>4976527.74</v>
      </c>
      <c r="E29" s="70">
        <f t="shared" si="0"/>
        <v>68.412462230042763</v>
      </c>
      <c r="F29" s="25">
        <v>350787.98</v>
      </c>
      <c r="G29" s="25"/>
      <c r="H29" s="70">
        <f t="shared" si="1"/>
        <v>5327315.7200000007</v>
      </c>
      <c r="I29" s="70">
        <f t="shared" si="2"/>
        <v>73.234754134418438</v>
      </c>
      <c r="J29" s="71">
        <v>252421.97637925704</v>
      </c>
    </row>
    <row r="30" spans="1:11" ht="13.5" customHeight="1">
      <c r="A30" s="26" t="s">
        <v>28</v>
      </c>
      <c r="B30" s="26" t="s">
        <v>161</v>
      </c>
      <c r="C30" s="46">
        <v>3577</v>
      </c>
      <c r="D30" s="19">
        <v>150012.47</v>
      </c>
      <c r="E30" s="70">
        <f t="shared" si="0"/>
        <v>41.938068213586803</v>
      </c>
      <c r="F30" s="25">
        <v>29032.76</v>
      </c>
      <c r="G30" s="25"/>
      <c r="H30" s="70">
        <f t="shared" si="1"/>
        <v>179045.23</v>
      </c>
      <c r="I30" s="70">
        <f t="shared" si="2"/>
        <v>50.054579256360078</v>
      </c>
      <c r="J30" s="71">
        <v>70049.055764717137</v>
      </c>
    </row>
    <row r="31" spans="1:11" ht="13.5" customHeight="1">
      <c r="A31" s="26" t="s">
        <v>36</v>
      </c>
      <c r="B31" s="26" t="s">
        <v>162</v>
      </c>
      <c r="C31" s="46">
        <v>7142</v>
      </c>
      <c r="D31" s="19">
        <v>417615.42</v>
      </c>
      <c r="E31" s="70">
        <f t="shared" si="0"/>
        <v>58.473175581069725</v>
      </c>
      <c r="F31" s="25">
        <v>56399.519999999997</v>
      </c>
      <c r="G31" s="25"/>
      <c r="H31" s="70">
        <f t="shared" si="1"/>
        <v>474014.94</v>
      </c>
      <c r="I31" s="70">
        <f t="shared" si="2"/>
        <v>66.370056006720802</v>
      </c>
      <c r="J31" s="71">
        <v>78256.190188245426</v>
      </c>
    </row>
    <row r="32" spans="1:11" ht="13.5" customHeight="1">
      <c r="A32" s="26" t="s">
        <v>55</v>
      </c>
      <c r="B32" s="26" t="s">
        <v>163</v>
      </c>
      <c r="C32" s="46">
        <v>79556</v>
      </c>
      <c r="D32" s="19">
        <v>5769183.3200000003</v>
      </c>
      <c r="E32" s="70">
        <f t="shared" si="0"/>
        <v>72.517262305797175</v>
      </c>
      <c r="F32" s="25">
        <v>236778.12</v>
      </c>
      <c r="G32" s="25"/>
      <c r="H32" s="70">
        <f t="shared" si="1"/>
        <v>6005961.4400000004</v>
      </c>
      <c r="I32" s="70">
        <f t="shared" si="2"/>
        <v>75.493506963648258</v>
      </c>
      <c r="J32" s="71">
        <v>270759.97637925704</v>
      </c>
    </row>
    <row r="33" spans="1:10" ht="13.5" customHeight="1">
      <c r="A33" s="26" t="s">
        <v>23</v>
      </c>
      <c r="B33" s="26" t="s">
        <v>164</v>
      </c>
      <c r="C33" s="46">
        <v>52309</v>
      </c>
      <c r="D33" s="19">
        <v>1835522.6</v>
      </c>
      <c r="E33" s="70">
        <f t="shared" si="0"/>
        <v>35.089995985394488</v>
      </c>
      <c r="F33" s="25">
        <v>139237.68</v>
      </c>
      <c r="G33" s="25"/>
      <c r="H33" s="70">
        <f t="shared" si="1"/>
        <v>1974760.28</v>
      </c>
      <c r="I33" s="70">
        <f t="shared" si="2"/>
        <v>37.751826263166947</v>
      </c>
      <c r="J33" s="71">
        <v>194065.94614723092</v>
      </c>
    </row>
    <row r="34" spans="1:10" ht="13.5" customHeight="1">
      <c r="A34" s="26" t="s">
        <v>87</v>
      </c>
      <c r="B34" s="26" t="s">
        <v>165</v>
      </c>
      <c r="C34" s="46">
        <v>54772</v>
      </c>
      <c r="D34" s="19">
        <v>1751616.76</v>
      </c>
      <c r="E34" s="70">
        <f t="shared" si="0"/>
        <v>31.980149711531439</v>
      </c>
      <c r="F34" s="25">
        <v>48267.75</v>
      </c>
      <c r="G34" s="25"/>
      <c r="H34" s="70">
        <f t="shared" si="1"/>
        <v>1799884.51</v>
      </c>
      <c r="I34" s="70">
        <f t="shared" si="2"/>
        <v>32.861398342218649</v>
      </c>
      <c r="J34" s="71">
        <v>200015.19614723092</v>
      </c>
    </row>
    <row r="35" spans="1:10" ht="13.5" customHeight="1">
      <c r="A35" s="26" t="s">
        <v>103</v>
      </c>
      <c r="B35" s="26" t="s">
        <v>166</v>
      </c>
      <c r="C35" s="46">
        <v>220659</v>
      </c>
      <c r="D35" s="19">
        <v>11805332.359999999</v>
      </c>
      <c r="E35" s="70">
        <f t="shared" si="0"/>
        <v>53.500343788379354</v>
      </c>
      <c r="F35" s="25">
        <v>1288696</v>
      </c>
      <c r="G35" s="25"/>
      <c r="H35" s="70">
        <f t="shared" si="1"/>
        <v>13094028.359999999</v>
      </c>
      <c r="I35" s="70">
        <f t="shared" si="2"/>
        <v>59.340558780743137</v>
      </c>
      <c r="J35" s="71">
        <v>640133.52905247873</v>
      </c>
    </row>
    <row r="36" spans="1:10" ht="13.5" customHeight="1">
      <c r="A36" s="26" t="s">
        <v>48</v>
      </c>
      <c r="B36" s="26" t="s">
        <v>167</v>
      </c>
      <c r="C36" s="46">
        <v>58480</v>
      </c>
      <c r="D36" s="19">
        <v>6375769.25</v>
      </c>
      <c r="E36" s="70">
        <f t="shared" si="0"/>
        <v>109.02478197674418</v>
      </c>
      <c r="F36" s="25">
        <v>425964.55</v>
      </c>
      <c r="G36" s="25"/>
      <c r="H36" s="70">
        <f t="shared" si="1"/>
        <v>6801733.7999999998</v>
      </c>
      <c r="I36" s="70">
        <f t="shared" si="2"/>
        <v>116.30871751025991</v>
      </c>
      <c r="J36" s="71">
        <v>213082.72637925704</v>
      </c>
    </row>
    <row r="37" spans="1:10" ht="13.5" customHeight="1">
      <c r="A37" s="26" t="s">
        <v>34</v>
      </c>
      <c r="B37" s="26" t="s">
        <v>168</v>
      </c>
      <c r="C37" s="46">
        <v>17608</v>
      </c>
      <c r="D37" s="19">
        <v>460633</v>
      </c>
      <c r="E37" s="70">
        <f t="shared" si="0"/>
        <v>26.160438437074056</v>
      </c>
      <c r="F37" s="25"/>
      <c r="G37" s="25"/>
      <c r="H37" s="70">
        <f>SUM(F37+D37)</f>
        <v>460633</v>
      </c>
      <c r="I37" s="70">
        <f t="shared" si="2"/>
        <v>26.160438437074056</v>
      </c>
      <c r="J37" s="71">
        <v>102112.40153250782</v>
      </c>
    </row>
    <row r="38" spans="1:10">
      <c r="B38" s="26"/>
      <c r="C38" s="72"/>
      <c r="D38" s="19"/>
      <c r="E38" s="70"/>
      <c r="F38" s="25"/>
      <c r="G38" s="25"/>
      <c r="H38" s="70"/>
      <c r="I38" s="70"/>
      <c r="J38" s="62"/>
    </row>
    <row r="39" spans="1:10">
      <c r="A39" s="27" t="s">
        <v>174</v>
      </c>
      <c r="C39" s="19"/>
      <c r="D39" s="19"/>
      <c r="E39" s="19"/>
      <c r="F39" s="25"/>
      <c r="G39" s="25"/>
      <c r="H39" s="19"/>
      <c r="I39" s="62"/>
      <c r="J39"/>
    </row>
    <row r="40" spans="1:10">
      <c r="A40" s="29" t="s">
        <v>176</v>
      </c>
      <c r="C40" s="19"/>
      <c r="D40" s="19"/>
      <c r="E40" s="19"/>
      <c r="F40" s="25"/>
      <c r="G40" s="25"/>
      <c r="H40" s="19"/>
      <c r="I40" s="62"/>
      <c r="J40"/>
    </row>
    <row r="41" spans="1:10">
      <c r="A41" s="29" t="s">
        <v>175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0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>
      <c r="B43" s="73" t="s">
        <v>169</v>
      </c>
      <c r="C43" s="74">
        <f>SUM(C6:C37,'Expenditure &amp; Subsidy G-Q'!C7:C53,'Expenditure &amp; Subsidy A-G'!C7:C54)</f>
        <v>8185892</v>
      </c>
      <c r="D43" s="74">
        <f>SUM(D6:D37,'Expenditure &amp; Subsidy G-Q'!D7:D53,'Expenditure &amp; Subsidy A-G'!D7:D54)</f>
        <v>371614280.4000001</v>
      </c>
      <c r="E43" s="19"/>
      <c r="F43" s="75">
        <f>SUM(F6:F37,'Expenditure &amp; Subsidy G-Q'!F7:F53,'Expenditure &amp; Subsidy A-G'!F7:F54)</f>
        <v>39741618.870000005</v>
      </c>
      <c r="G43" s="76"/>
      <c r="H43" s="75">
        <f>SUM(H6:H37,'Expenditure &amp; Subsidy G-Q'!H7:H53,'Expenditure &amp; Subsidy A-G'!H7:H54)</f>
        <v>411355899.26999998</v>
      </c>
      <c r="I43" s="62"/>
      <c r="J43" s="74">
        <f>SUM(J6:J37,'Expenditure &amp; Subsidy G-Q'!J7:J53,'Expenditure &amp; Subsidy A-G'!J7:J54)</f>
        <v>29183566.301061478</v>
      </c>
    </row>
    <row r="44" spans="1:10">
      <c r="C44" s="19"/>
      <c r="D44" s="19"/>
      <c r="E44" s="19"/>
      <c r="F44" s="25"/>
      <c r="G44" s="25"/>
      <c r="H44" s="19"/>
      <c r="I44" s="62"/>
      <c r="J44"/>
    </row>
    <row r="45" spans="1:10">
      <c r="C45" s="19"/>
      <c r="D45" s="19"/>
      <c r="E45" s="19"/>
      <c r="F45" s="25"/>
      <c r="G45" s="25"/>
      <c r="H45" s="19"/>
      <c r="I45" s="62"/>
      <c r="J45"/>
    </row>
    <row r="46" spans="1:10">
      <c r="B46" s="17" t="s">
        <v>170</v>
      </c>
      <c r="C46" s="23">
        <f>AVERAGE(C6:C37,'Expenditure &amp; Subsidy G-Q'!C7:C53,'Expenditure &amp; Subsidy A-G'!C7:C54)</f>
        <v>64455.842519685037</v>
      </c>
      <c r="D46" s="23">
        <f>AVERAGE(D6:D37,'Expenditure &amp; Subsidy G-Q'!D7:D53,'Expenditure &amp; Subsidy A-G'!D7:D54)</f>
        <v>2926096.6960629928</v>
      </c>
      <c r="E46" s="77">
        <f>D43/C43</f>
        <v>45.396919529356126</v>
      </c>
      <c r="F46" s="23">
        <f>AVERAGE(F6:F37,'Expenditure &amp; Subsidy G-Q'!F7:F53,'Expenditure &amp; Subsidy A-G'!F7:F54)</f>
        <v>389623.71441176475</v>
      </c>
      <c r="G46" s="23"/>
      <c r="H46" s="23">
        <f>AVERAGE(H6:H37,'Expenditure &amp; Subsidy G-Q'!H7:H53,'Expenditure &amp; Subsidy A-G'!H7:H54)</f>
        <v>3239022.8288976378</v>
      </c>
      <c r="I46" s="77">
        <f>H46/C46</f>
        <v>50.251811197851133</v>
      </c>
      <c r="J46" s="23">
        <f>AVERAGE(J6:J37,'Expenditure &amp; Subsidy G-Q'!J7:J53,'Expenditure &amp; Subsidy A-G'!J7:J54)</f>
        <v>229791.86063827935</v>
      </c>
    </row>
    <row r="47" spans="1:10">
      <c r="B47" s="17" t="s">
        <v>171</v>
      </c>
      <c r="C47" s="23">
        <f>MEDIAN(C6:C37,'Expenditure &amp; Subsidy G-Q'!C7:C53,'Expenditure &amp; Subsidy A-G'!C7:C54)</f>
        <v>25563</v>
      </c>
      <c r="D47" s="23">
        <f>MEDIAN(D6:D37,'Expenditure &amp; Subsidy G-Q'!D7:D53,'Expenditure &amp; Subsidy A-G'!D7:D54)</f>
        <v>1216388.8500000001</v>
      </c>
      <c r="E47" s="77">
        <f>MEDIAN(E6:E37,'Expenditure &amp; Subsidy G-Q'!E7:E53,'Expenditure &amp; Subsidy A-G'!E7:E54)</f>
        <v>48.321470484684895</v>
      </c>
      <c r="F47" s="23">
        <f>MEDIAN(F6:F37,'Expenditure &amp; Subsidy G-Q'!F7:F53,'Expenditure &amp; Subsidy A-G'!F7:F54)</f>
        <v>208560.1</v>
      </c>
      <c r="G47" s="23"/>
      <c r="H47" s="23">
        <f>MEDIAN(H6:H37,'Expenditure &amp; Subsidy G-Q'!H7:H53,'Expenditure &amp; Subsidy A-G'!H7:H54)</f>
        <v>1379958.29</v>
      </c>
      <c r="I47" s="77">
        <f>MEDIAN(I6:I37,'Expenditure &amp; Subsidy G-Q'!I7:I53,'Expenditure &amp; Subsidy A-G'!I7:I54)</f>
        <v>54.618541730828454</v>
      </c>
      <c r="J47" s="23">
        <f>MEDIAN(J6:J37,'Expenditure &amp; Subsidy G-Q'!J7:J53,'Expenditure &amp; Subsidy A-G'!J7:J54)</f>
        <v>126690.24018824543</v>
      </c>
    </row>
    <row r="48" spans="1:10">
      <c r="B48" s="17" t="s">
        <v>172</v>
      </c>
      <c r="C48" s="23">
        <f>MAX(C6:C37,'Expenditure &amp; Subsidy G-Q'!C7:C53,'Expenditure &amp; Subsidy A-G'!C7:C54)</f>
        <v>387104</v>
      </c>
      <c r="D48" s="23">
        <f>MAX(D6:D37,'Expenditure &amp; Subsidy G-Q'!D7:D53,'Expenditure &amp; Subsidy A-G'!D7:D54)</f>
        <v>20827593.550000001</v>
      </c>
      <c r="E48" s="77">
        <f>MAX(E6:E37,'Expenditure &amp; Subsidy G-Q'!E7:E53,'Expenditure &amp; Subsidy A-G'!E7:E54)</f>
        <v>168.02535081240768</v>
      </c>
      <c r="F48" s="23">
        <f>MAX(F6:F37,'Expenditure &amp; Subsidy G-Q'!F7:F53,'Expenditure &amp; Subsidy A-G'!F7:F54)</f>
        <v>2562272.2799999998</v>
      </c>
      <c r="G48" s="23"/>
      <c r="H48" s="23">
        <f>MAX(H6:H37,'Expenditure &amp; Subsidy G-Q'!H7:H53,'Expenditure &amp; Subsidy A-G'!H7:H54)</f>
        <v>22422620.289999999</v>
      </c>
      <c r="I48" s="77">
        <f>MAX(I6:I37,'Expenditure &amp; Subsidy G-Q'!I7:I53,'Expenditure &amp; Subsidy A-G'!I7:I54)</f>
        <v>177.49447932053178</v>
      </c>
      <c r="J48" s="23">
        <f>MAX(J6:J37,'Expenditure &amp; Subsidy G-Q'!J7:J53,'Expenditure &amp; Subsidy A-G'!J7:J54)</f>
        <v>1072170.9790524789</v>
      </c>
    </row>
    <row r="49" spans="2:10">
      <c r="B49" s="17" t="s">
        <v>173</v>
      </c>
      <c r="C49" s="23">
        <f>MIN(C6:C37,'Expenditure &amp; Subsidy G-Q'!C7:C53,'Expenditure &amp; Subsidy A-G'!C7:C54)</f>
        <v>1520</v>
      </c>
      <c r="D49" s="23">
        <f>MIN(D6:D37,'Expenditure &amp; Subsidy G-Q'!D7:D53,'Expenditure &amp; Subsidy A-G'!D7:D54)</f>
        <v>95458.75</v>
      </c>
      <c r="E49" s="77">
        <f>MIN(E6:E37,'Expenditure &amp; Subsidy G-Q'!E7:E53,'Expenditure &amp; Subsidy A-G'!E7:E54)</f>
        <v>19.434076042518399</v>
      </c>
      <c r="F49" s="23">
        <f>MIN(F6:F37,'Expenditure &amp; Subsidy G-Q'!F7:F53,'Expenditure &amp; Subsidy A-G'!F7:F54)</f>
        <v>2943</v>
      </c>
      <c r="G49" s="23"/>
      <c r="H49" s="23">
        <f>MIN(H6:H37,'Expenditure &amp; Subsidy G-Q'!H7:H53,'Expenditure &amp; Subsidy A-G'!H7:H54)</f>
        <v>95458.75</v>
      </c>
      <c r="I49" s="77">
        <f>MIN(I6:I37,'Expenditure &amp; Subsidy G-Q'!I7:I53,'Expenditure &amp; Subsidy A-G'!I7:I54)</f>
        <v>24.51773702980957</v>
      </c>
      <c r="J49" s="23">
        <f>MIN(J6:J37,'Expenditure &amp; Subsidy G-Q'!J7:J53,'Expenditure &amp; Subsidy A-G'!J7:J54)</f>
        <v>66305.179052478794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C748-38CE-4A5F-8BDF-30A2F320096C}">
  <dimension ref="A1:AC101"/>
  <sheetViews>
    <sheetView zoomScaleNormal="100" workbookViewId="0">
      <pane ySplit="3" topLeftCell="A83" activePane="bottomLeft" state="frozen"/>
      <selection pane="bottomLeft" activeCell="I106" sqref="I106"/>
      <selection activeCell="D58" sqref="D58"/>
    </sheetView>
  </sheetViews>
  <sheetFormatPr defaultColWidth="21.42578125" defaultRowHeight="14.25" customHeight="1"/>
  <cols>
    <col min="1" max="1" width="17.42578125" customWidth="1"/>
    <col min="2" max="2" width="9.85546875" style="194" bestFit="1" customWidth="1"/>
    <col min="3" max="3" width="11.42578125" style="194" customWidth="1"/>
    <col min="4" max="4" width="7.7109375" style="194" bestFit="1" customWidth="1"/>
    <col min="5" max="5" width="7.5703125" style="194" customWidth="1"/>
    <col min="6" max="6" width="7.7109375" style="194" customWidth="1"/>
    <col min="7" max="7" width="8.5703125" style="194" customWidth="1"/>
    <col min="8" max="8" width="8.140625" style="194" customWidth="1"/>
    <col min="9" max="9" width="10.42578125" style="194" customWidth="1"/>
    <col min="10" max="10" width="9.7109375" style="194" customWidth="1"/>
    <col min="11" max="11" width="19.140625" bestFit="1" customWidth="1"/>
    <col min="12" max="12" width="13.85546875" customWidth="1"/>
    <col min="13" max="13" width="11.7109375" customWidth="1"/>
    <col min="14" max="14" width="12.5703125" style="26" customWidth="1"/>
    <col min="15" max="15" width="14" customWidth="1"/>
    <col min="16" max="16" width="13.28515625" customWidth="1"/>
    <col min="17" max="17" width="12.5703125" customWidth="1"/>
    <col min="18" max="18" width="13.140625" customWidth="1"/>
    <col min="19" max="19" width="13.5703125" customWidth="1"/>
    <col min="20" max="20" width="12.42578125" customWidth="1"/>
    <col min="27" max="27" width="10.28515625" style="26" customWidth="1"/>
    <col min="28" max="28" width="12.42578125" style="26" customWidth="1"/>
    <col min="29" max="29" width="8.42578125" style="26" customWidth="1"/>
    <col min="32" max="32" width="8.42578125" customWidth="1"/>
  </cols>
  <sheetData>
    <row r="1" spans="1:10" ht="16.5" customHeight="1">
      <c r="A1" s="1" t="s">
        <v>414</v>
      </c>
    </row>
    <row r="2" spans="1:10" ht="14.25" customHeight="1">
      <c r="A2" s="1"/>
    </row>
    <row r="3" spans="1:10" ht="38.1" customHeight="1">
      <c r="B3" s="228" t="s">
        <v>415</v>
      </c>
      <c r="C3" s="42" t="s">
        <v>416</v>
      </c>
      <c r="D3" s="42" t="s">
        <v>417</v>
      </c>
      <c r="E3" s="42" t="s">
        <v>418</v>
      </c>
      <c r="F3" s="42" t="s">
        <v>419</v>
      </c>
      <c r="G3" s="42" t="s">
        <v>420</v>
      </c>
      <c r="H3" s="42" t="s">
        <v>421</v>
      </c>
      <c r="I3" s="42" t="s">
        <v>358</v>
      </c>
      <c r="J3" s="42" t="s">
        <v>422</v>
      </c>
    </row>
    <row r="4" spans="1:10" ht="14.25" customHeight="1">
      <c r="A4" s="191" t="s">
        <v>321</v>
      </c>
      <c r="B4" s="192">
        <v>63</v>
      </c>
      <c r="C4" s="191">
        <v>153</v>
      </c>
      <c r="D4" s="192">
        <v>3974</v>
      </c>
      <c r="E4" s="191">
        <v>0</v>
      </c>
      <c r="F4" s="192">
        <v>3799</v>
      </c>
      <c r="G4" s="191">
        <v>0</v>
      </c>
      <c r="H4" s="229">
        <v>787</v>
      </c>
      <c r="I4" s="191">
        <v>49</v>
      </c>
      <c r="J4" s="192">
        <v>14687</v>
      </c>
    </row>
    <row r="5" spans="1:10" ht="14.25" customHeight="1">
      <c r="A5" s="191" t="s">
        <v>185</v>
      </c>
      <c r="B5" s="191">
        <v>449</v>
      </c>
      <c r="C5" s="191">
        <v>276</v>
      </c>
      <c r="D5" s="192">
        <v>3632</v>
      </c>
      <c r="E5" s="191">
        <v>0</v>
      </c>
      <c r="F5" s="191">
        <v>887</v>
      </c>
      <c r="G5" s="191">
        <v>0</v>
      </c>
      <c r="H5" s="229">
        <v>888</v>
      </c>
      <c r="I5" s="191">
        <v>280</v>
      </c>
      <c r="J5" s="192">
        <v>9122</v>
      </c>
    </row>
    <row r="6" spans="1:10" ht="14.25" customHeight="1">
      <c r="A6" s="191" t="s">
        <v>29</v>
      </c>
      <c r="B6" s="191">
        <v>0</v>
      </c>
      <c r="C6" s="191">
        <v>0</v>
      </c>
      <c r="D6" s="191">
        <v>266</v>
      </c>
      <c r="E6" s="191">
        <v>23</v>
      </c>
      <c r="F6" s="191">
        <v>25</v>
      </c>
      <c r="G6" s="191">
        <v>1</v>
      </c>
      <c r="H6" s="229">
        <v>139</v>
      </c>
      <c r="I6" s="191">
        <v>102</v>
      </c>
      <c r="J6" s="192">
        <v>1303</v>
      </c>
    </row>
    <row r="7" spans="1:10" ht="14.25" customHeight="1">
      <c r="A7" s="191" t="s">
        <v>30</v>
      </c>
      <c r="B7" s="191">
        <v>520</v>
      </c>
      <c r="C7" s="191">
        <v>250</v>
      </c>
      <c r="D7" s="192">
        <v>5762</v>
      </c>
      <c r="E7" s="191">
        <v>49</v>
      </c>
      <c r="F7" s="192">
        <v>4565</v>
      </c>
      <c r="G7" s="191">
        <v>0</v>
      </c>
      <c r="H7" s="230">
        <v>2616</v>
      </c>
      <c r="I7" s="191">
        <v>0</v>
      </c>
      <c r="J7" s="192">
        <v>6103</v>
      </c>
    </row>
    <row r="8" spans="1:10" ht="14.25" customHeight="1">
      <c r="A8" s="191" t="s">
        <v>32</v>
      </c>
      <c r="B8" s="192">
        <v>1805</v>
      </c>
      <c r="C8" s="192">
        <v>1573</v>
      </c>
      <c r="D8" s="192">
        <v>8268</v>
      </c>
      <c r="E8" s="191">
        <v>31</v>
      </c>
      <c r="F8" s="192">
        <v>11038</v>
      </c>
      <c r="G8" s="191">
        <v>0</v>
      </c>
      <c r="H8" s="230">
        <v>4070</v>
      </c>
      <c r="I8" s="192">
        <v>12727</v>
      </c>
      <c r="J8" s="192">
        <v>16797</v>
      </c>
    </row>
    <row r="9" spans="1:10" ht="14.25" customHeight="1">
      <c r="A9" s="191" t="s">
        <v>33</v>
      </c>
      <c r="B9" s="191">
        <v>410</v>
      </c>
      <c r="C9" s="191">
        <v>245</v>
      </c>
      <c r="D9" s="192">
        <v>2411</v>
      </c>
      <c r="E9" s="191">
        <v>0</v>
      </c>
      <c r="F9" s="192">
        <v>2556</v>
      </c>
      <c r="G9" s="191">
        <v>0</v>
      </c>
      <c r="H9" s="229">
        <v>488</v>
      </c>
      <c r="I9" s="191">
        <v>0</v>
      </c>
      <c r="J9" s="192">
        <v>15177</v>
      </c>
    </row>
    <row r="10" spans="1:10" ht="14.25" customHeight="1">
      <c r="A10" s="191" t="s">
        <v>37</v>
      </c>
      <c r="B10" s="191">
        <v>82</v>
      </c>
      <c r="C10" s="191">
        <v>0</v>
      </c>
      <c r="D10" s="192">
        <v>2157</v>
      </c>
      <c r="E10" s="191">
        <v>10</v>
      </c>
      <c r="F10" s="191">
        <v>221</v>
      </c>
      <c r="G10" s="191">
        <v>0</v>
      </c>
      <c r="H10" s="229">
        <v>169</v>
      </c>
      <c r="I10" s="191">
        <v>0</v>
      </c>
      <c r="J10" s="192">
        <v>6183</v>
      </c>
    </row>
    <row r="11" spans="1:10" ht="14.25" customHeight="1">
      <c r="A11" s="191" t="s">
        <v>215</v>
      </c>
      <c r="B11" s="191">
        <v>26</v>
      </c>
      <c r="C11" s="191">
        <v>0</v>
      </c>
      <c r="D11" s="192">
        <v>2922</v>
      </c>
      <c r="E11" s="191">
        <v>0</v>
      </c>
      <c r="F11" s="192">
        <v>1990</v>
      </c>
      <c r="G11" s="191">
        <v>0</v>
      </c>
      <c r="H11" s="229">
        <v>213</v>
      </c>
      <c r="I11" s="191">
        <v>0</v>
      </c>
      <c r="J11" s="192">
        <v>2494</v>
      </c>
    </row>
    <row r="12" spans="1:10" ht="14.25" customHeight="1">
      <c r="A12" s="191" t="s">
        <v>38</v>
      </c>
      <c r="B12" s="192">
        <v>3847</v>
      </c>
      <c r="C12" s="192">
        <v>1470</v>
      </c>
      <c r="D12" s="192">
        <v>12066</v>
      </c>
      <c r="E12" s="192">
        <v>1111</v>
      </c>
      <c r="F12" s="192">
        <v>8749</v>
      </c>
      <c r="G12" s="191">
        <v>0</v>
      </c>
      <c r="H12" s="230">
        <v>3972</v>
      </c>
      <c r="I12" s="192">
        <v>20148</v>
      </c>
      <c r="J12" s="192">
        <v>24741</v>
      </c>
    </row>
    <row r="13" spans="1:10" ht="14.25" customHeight="1">
      <c r="A13" s="191" t="s">
        <v>42</v>
      </c>
      <c r="B13" s="192">
        <v>2572</v>
      </c>
      <c r="C13" s="191">
        <v>78</v>
      </c>
      <c r="D13" s="192">
        <v>4047</v>
      </c>
      <c r="E13" s="191">
        <v>643</v>
      </c>
      <c r="F13" s="192">
        <v>3363</v>
      </c>
      <c r="G13" s="191">
        <v>0</v>
      </c>
      <c r="H13" s="230">
        <v>2891</v>
      </c>
      <c r="I13" s="191">
        <v>0</v>
      </c>
      <c r="J13" s="192">
        <v>16715</v>
      </c>
    </row>
    <row r="14" spans="1:10" ht="14.25" customHeight="1">
      <c r="A14" s="191" t="s">
        <v>44</v>
      </c>
      <c r="B14" s="191">
        <v>190</v>
      </c>
      <c r="C14" s="191">
        <v>6</v>
      </c>
      <c r="D14" s="191">
        <v>671</v>
      </c>
      <c r="E14" s="191">
        <v>43</v>
      </c>
      <c r="F14" s="191">
        <v>122</v>
      </c>
      <c r="G14" s="191">
        <v>0</v>
      </c>
      <c r="H14" s="229">
        <v>151</v>
      </c>
      <c r="I14" s="191">
        <v>0</v>
      </c>
      <c r="J14" s="192">
        <v>5930</v>
      </c>
    </row>
    <row r="15" spans="1:10" ht="14.25" customHeight="1">
      <c r="A15" s="191" t="s">
        <v>47</v>
      </c>
      <c r="B15" s="191">
        <v>197</v>
      </c>
      <c r="C15" s="191">
        <v>38</v>
      </c>
      <c r="D15" s="192">
        <v>3211</v>
      </c>
      <c r="E15" s="191">
        <v>0</v>
      </c>
      <c r="F15" s="192">
        <v>2766</v>
      </c>
      <c r="G15" s="191">
        <v>0</v>
      </c>
      <c r="H15" s="229">
        <v>427</v>
      </c>
      <c r="I15" s="191">
        <v>167</v>
      </c>
      <c r="J15" s="192">
        <v>5481</v>
      </c>
    </row>
    <row r="16" spans="1:10" ht="14.25" customHeight="1">
      <c r="A16" s="191" t="s">
        <v>49</v>
      </c>
      <c r="B16" s="191">
        <v>218</v>
      </c>
      <c r="C16" s="191">
        <v>615</v>
      </c>
      <c r="D16" s="192">
        <v>2027</v>
      </c>
      <c r="E16" s="191">
        <v>56</v>
      </c>
      <c r="F16" s="192">
        <v>8764</v>
      </c>
      <c r="G16" s="191">
        <v>0</v>
      </c>
      <c r="H16" s="230">
        <v>1914</v>
      </c>
      <c r="I16" s="192">
        <v>6436</v>
      </c>
      <c r="J16" s="192">
        <v>10416</v>
      </c>
    </row>
    <row r="17" spans="1:10" ht="14.25" customHeight="1">
      <c r="A17" s="191" t="s">
        <v>52</v>
      </c>
      <c r="B17" s="192">
        <v>1430</v>
      </c>
      <c r="C17" s="191">
        <v>290</v>
      </c>
      <c r="D17" s="192">
        <v>3574</v>
      </c>
      <c r="E17" s="191">
        <v>1</v>
      </c>
      <c r="F17" s="192">
        <v>3143</v>
      </c>
      <c r="G17" s="191">
        <v>0</v>
      </c>
      <c r="H17" s="230">
        <v>2348</v>
      </c>
      <c r="I17" s="191">
        <v>0</v>
      </c>
      <c r="J17" s="192">
        <v>12181</v>
      </c>
    </row>
    <row r="18" spans="1:10" s="89" customFormat="1" ht="14.25" customHeight="1">
      <c r="A18" s="191" t="s">
        <v>54</v>
      </c>
      <c r="B18" s="192">
        <v>905</v>
      </c>
      <c r="C18" s="192">
        <v>2994</v>
      </c>
      <c r="D18" s="192">
        <v>4501</v>
      </c>
      <c r="E18" s="192">
        <v>4919</v>
      </c>
      <c r="F18" s="192">
        <v>7501</v>
      </c>
      <c r="G18" s="191">
        <v>820</v>
      </c>
      <c r="H18" s="230">
        <v>2352</v>
      </c>
      <c r="I18" s="192">
        <v>4491</v>
      </c>
      <c r="J18" s="192">
        <v>34663</v>
      </c>
    </row>
    <row r="19" spans="1:10" ht="14.25" customHeight="1">
      <c r="A19" s="191" t="s">
        <v>56</v>
      </c>
      <c r="B19" s="192">
        <v>941</v>
      </c>
      <c r="C19" s="192">
        <v>1215</v>
      </c>
      <c r="D19" s="192">
        <v>5079</v>
      </c>
      <c r="E19" s="191">
        <v>0</v>
      </c>
      <c r="F19" s="192">
        <v>2587</v>
      </c>
      <c r="G19" s="191">
        <v>0</v>
      </c>
      <c r="H19" s="230">
        <v>6552</v>
      </c>
      <c r="I19" s="192">
        <v>8459</v>
      </c>
      <c r="J19" s="192">
        <v>12502</v>
      </c>
    </row>
    <row r="20" spans="1:10" ht="14.25" customHeight="1">
      <c r="A20" s="191" t="s">
        <v>57</v>
      </c>
      <c r="B20" s="192">
        <v>4614</v>
      </c>
      <c r="C20" s="192">
        <v>3366</v>
      </c>
      <c r="D20" s="192">
        <v>10954</v>
      </c>
      <c r="E20" s="192">
        <v>2250</v>
      </c>
      <c r="F20" s="192">
        <v>9777</v>
      </c>
      <c r="G20" s="191">
        <v>0</v>
      </c>
      <c r="H20" s="230">
        <v>11324</v>
      </c>
      <c r="I20" s="192">
        <v>21200</v>
      </c>
      <c r="J20" s="192">
        <v>70292</v>
      </c>
    </row>
    <row r="21" spans="1:10" ht="14.25" customHeight="1">
      <c r="A21" s="191" t="s">
        <v>59</v>
      </c>
      <c r="B21" s="192">
        <v>1161</v>
      </c>
      <c r="C21" s="191">
        <v>654</v>
      </c>
      <c r="D21" s="192">
        <v>18551</v>
      </c>
      <c r="E21" s="192">
        <v>2545</v>
      </c>
      <c r="F21" s="192">
        <v>9553</v>
      </c>
      <c r="G21" s="191">
        <v>0</v>
      </c>
      <c r="H21" s="230">
        <v>6965</v>
      </c>
      <c r="I21" s="191">
        <v>0</v>
      </c>
      <c r="J21" s="192">
        <v>30761</v>
      </c>
    </row>
    <row r="22" spans="1:10" ht="14.25" customHeight="1">
      <c r="A22" s="191" t="s">
        <v>322</v>
      </c>
      <c r="B22" s="192">
        <v>3116</v>
      </c>
      <c r="C22" s="191">
        <v>512</v>
      </c>
      <c r="D22" s="192">
        <v>17372</v>
      </c>
      <c r="E22" s="191">
        <v>8</v>
      </c>
      <c r="F22" s="192">
        <v>2812</v>
      </c>
      <c r="G22" s="192">
        <v>2069</v>
      </c>
      <c r="H22" s="229">
        <v>900</v>
      </c>
      <c r="I22" s="191">
        <v>0</v>
      </c>
      <c r="J22" s="192">
        <v>14422</v>
      </c>
    </row>
    <row r="23" spans="1:10" ht="14.25" customHeight="1">
      <c r="A23" s="191" t="s">
        <v>222</v>
      </c>
      <c r="B23" s="192">
        <v>2754</v>
      </c>
      <c r="C23" s="191">
        <v>0</v>
      </c>
      <c r="D23" s="192">
        <v>10852</v>
      </c>
      <c r="E23" s="192">
        <v>1955</v>
      </c>
      <c r="F23" s="192">
        <v>8036</v>
      </c>
      <c r="G23" s="191">
        <v>0</v>
      </c>
      <c r="H23" s="230">
        <v>1626</v>
      </c>
      <c r="I23" s="191">
        <v>0</v>
      </c>
      <c r="J23" s="192">
        <v>12157</v>
      </c>
    </row>
    <row r="24" spans="1:10" ht="14.25" customHeight="1">
      <c r="A24" s="191" t="s">
        <v>60</v>
      </c>
      <c r="B24" s="191">
        <v>772</v>
      </c>
      <c r="C24" s="192">
        <v>1032</v>
      </c>
      <c r="D24" s="192">
        <v>6002</v>
      </c>
      <c r="E24" s="191">
        <v>205</v>
      </c>
      <c r="F24" s="192">
        <v>1129</v>
      </c>
      <c r="G24" s="191">
        <v>0</v>
      </c>
      <c r="H24" s="229">
        <v>491</v>
      </c>
      <c r="I24" s="191">
        <v>0</v>
      </c>
      <c r="J24" s="192">
        <v>9123</v>
      </c>
    </row>
    <row r="25" spans="1:10" ht="14.25" customHeight="1">
      <c r="A25" s="191" t="s">
        <v>323</v>
      </c>
      <c r="B25" s="192">
        <v>6199</v>
      </c>
      <c r="C25" s="192">
        <v>2362</v>
      </c>
      <c r="D25" s="192">
        <v>10991</v>
      </c>
      <c r="E25" s="191">
        <v>725</v>
      </c>
      <c r="F25" s="192">
        <v>5850</v>
      </c>
      <c r="G25" s="191">
        <v>0</v>
      </c>
      <c r="H25" s="230">
        <v>1167</v>
      </c>
      <c r="I25" s="191">
        <v>0</v>
      </c>
      <c r="J25" s="192">
        <v>8820</v>
      </c>
    </row>
    <row r="26" spans="1:10" ht="14.25" customHeight="1">
      <c r="A26" s="191" t="s">
        <v>63</v>
      </c>
      <c r="B26" s="191">
        <v>69</v>
      </c>
      <c r="C26" s="191">
        <v>37</v>
      </c>
      <c r="D26" s="192">
        <v>1185</v>
      </c>
      <c r="E26" s="191">
        <v>20</v>
      </c>
      <c r="F26" s="191">
        <v>301</v>
      </c>
      <c r="G26" s="191">
        <v>0</v>
      </c>
      <c r="H26" s="229">
        <v>263</v>
      </c>
      <c r="I26" s="191">
        <v>0</v>
      </c>
      <c r="J26" s="192">
        <v>1447</v>
      </c>
    </row>
    <row r="27" spans="1:10" ht="14.25" customHeight="1">
      <c r="A27" s="191" t="s">
        <v>65</v>
      </c>
      <c r="B27" s="191">
        <v>163</v>
      </c>
      <c r="C27" s="191">
        <v>318</v>
      </c>
      <c r="D27" s="192">
        <v>6690</v>
      </c>
      <c r="E27" s="191">
        <v>0</v>
      </c>
      <c r="F27" s="192">
        <v>1088</v>
      </c>
      <c r="G27" s="191">
        <v>0</v>
      </c>
      <c r="H27" s="229">
        <v>845</v>
      </c>
      <c r="I27" s="191">
        <v>345</v>
      </c>
      <c r="J27" s="192">
        <v>41594</v>
      </c>
    </row>
    <row r="28" spans="1:10" ht="14.25" customHeight="1">
      <c r="A28" s="191" t="s">
        <v>70</v>
      </c>
      <c r="B28" s="192">
        <v>4025</v>
      </c>
      <c r="C28" s="192">
        <v>5068</v>
      </c>
      <c r="D28" s="192">
        <v>11176</v>
      </c>
      <c r="E28" s="192">
        <v>1433</v>
      </c>
      <c r="F28" s="192">
        <v>8085</v>
      </c>
      <c r="G28" s="191">
        <v>0</v>
      </c>
      <c r="H28" s="230">
        <v>7291</v>
      </c>
      <c r="I28" s="192">
        <v>30614</v>
      </c>
      <c r="J28" s="192">
        <v>24549</v>
      </c>
    </row>
    <row r="29" spans="1:10" ht="14.25" customHeight="1">
      <c r="A29" s="191" t="s">
        <v>74</v>
      </c>
      <c r="B29" s="191">
        <v>317</v>
      </c>
      <c r="C29" s="191">
        <v>0</v>
      </c>
      <c r="D29" s="192">
        <v>1824</v>
      </c>
      <c r="E29" s="191">
        <v>20</v>
      </c>
      <c r="F29" s="192">
        <v>1140</v>
      </c>
      <c r="G29" s="191">
        <v>0</v>
      </c>
      <c r="H29" s="229">
        <v>0</v>
      </c>
      <c r="I29" s="191">
        <v>0</v>
      </c>
      <c r="J29" s="192">
        <v>4693</v>
      </c>
    </row>
    <row r="30" spans="1:10" ht="14.25" customHeight="1">
      <c r="A30" s="191" t="s">
        <v>75</v>
      </c>
      <c r="B30" s="191">
        <v>538</v>
      </c>
      <c r="C30" s="191">
        <v>0</v>
      </c>
      <c r="D30" s="192">
        <v>6584</v>
      </c>
      <c r="E30" s="191">
        <v>0</v>
      </c>
      <c r="F30" s="192">
        <v>1096</v>
      </c>
      <c r="G30" s="191">
        <v>0</v>
      </c>
      <c r="H30" s="229">
        <v>308</v>
      </c>
      <c r="I30" s="191">
        <v>0</v>
      </c>
      <c r="J30" s="192">
        <v>15004</v>
      </c>
    </row>
    <row r="31" spans="1:10" ht="14.25" customHeight="1">
      <c r="A31" s="191" t="s">
        <v>76</v>
      </c>
      <c r="B31" s="191">
        <v>118</v>
      </c>
      <c r="C31" s="192">
        <v>3012</v>
      </c>
      <c r="D31" s="192">
        <v>2878</v>
      </c>
      <c r="E31" s="191">
        <v>0</v>
      </c>
      <c r="F31" s="192">
        <v>7637</v>
      </c>
      <c r="G31" s="191">
        <v>0</v>
      </c>
      <c r="H31" s="230">
        <v>4693</v>
      </c>
      <c r="I31" s="192">
        <v>23838</v>
      </c>
      <c r="J31" s="192">
        <v>42940</v>
      </c>
    </row>
    <row r="32" spans="1:10" ht="14.25" customHeight="1">
      <c r="A32" s="191" t="s">
        <v>79</v>
      </c>
      <c r="B32" s="191">
        <v>63</v>
      </c>
      <c r="C32" s="192">
        <v>2764</v>
      </c>
      <c r="D32" s="192">
        <v>5397</v>
      </c>
      <c r="E32" s="191">
        <v>0</v>
      </c>
      <c r="F32" s="192">
        <v>7687</v>
      </c>
      <c r="G32" s="191">
        <v>0</v>
      </c>
      <c r="H32" s="230">
        <v>4381</v>
      </c>
      <c r="I32" s="192">
        <v>19457</v>
      </c>
      <c r="J32" s="192">
        <v>25822</v>
      </c>
    </row>
    <row r="33" spans="1:10" ht="14.25" customHeight="1">
      <c r="A33" s="191" t="s">
        <v>187</v>
      </c>
      <c r="B33" s="191">
        <v>408</v>
      </c>
      <c r="C33" s="191">
        <v>2</v>
      </c>
      <c r="D33" s="192">
        <v>2975</v>
      </c>
      <c r="E33" s="191">
        <v>0</v>
      </c>
      <c r="F33" s="191">
        <v>369</v>
      </c>
      <c r="G33" s="191">
        <v>0</v>
      </c>
      <c r="H33" s="229">
        <v>123</v>
      </c>
      <c r="I33" s="191">
        <v>2</v>
      </c>
      <c r="J33" s="192">
        <v>9263</v>
      </c>
    </row>
    <row r="34" spans="1:10" ht="14.25" customHeight="1">
      <c r="A34" s="191" t="s">
        <v>82</v>
      </c>
      <c r="B34" s="191">
        <v>187</v>
      </c>
      <c r="C34" s="191">
        <v>0</v>
      </c>
      <c r="D34" s="192">
        <v>4433</v>
      </c>
      <c r="E34" s="191">
        <v>0</v>
      </c>
      <c r="F34" s="192">
        <v>5914</v>
      </c>
      <c r="G34" s="191">
        <v>0</v>
      </c>
      <c r="H34" s="229">
        <v>792</v>
      </c>
      <c r="I34" s="191">
        <v>0</v>
      </c>
      <c r="J34" s="192">
        <v>6374</v>
      </c>
    </row>
    <row r="35" spans="1:10" ht="14.25" customHeight="1">
      <c r="A35" s="191" t="s">
        <v>226</v>
      </c>
      <c r="B35" s="191">
        <v>73</v>
      </c>
      <c r="C35" s="191">
        <v>0</v>
      </c>
      <c r="D35" s="191">
        <v>845</v>
      </c>
      <c r="E35" s="191">
        <v>214</v>
      </c>
      <c r="F35" s="191">
        <v>439</v>
      </c>
      <c r="G35" s="191">
        <v>0</v>
      </c>
      <c r="H35" s="229">
        <v>0</v>
      </c>
      <c r="I35" s="191">
        <v>0</v>
      </c>
      <c r="J35" s="191">
        <v>1064</v>
      </c>
    </row>
    <row r="36" spans="1:10" ht="14.25" customHeight="1">
      <c r="A36" s="191" t="s">
        <v>85</v>
      </c>
      <c r="B36" s="191">
        <v>2</v>
      </c>
      <c r="C36" s="191">
        <v>97</v>
      </c>
      <c r="D36" s="192">
        <v>1688</v>
      </c>
      <c r="E36" s="191">
        <v>0</v>
      </c>
      <c r="F36" s="191">
        <v>306</v>
      </c>
      <c r="G36" s="191">
        <v>0</v>
      </c>
      <c r="H36" s="229">
        <v>87</v>
      </c>
      <c r="I36" s="191">
        <v>179</v>
      </c>
      <c r="J36" s="191">
        <v>2130</v>
      </c>
    </row>
    <row r="37" spans="1:10" ht="14.25" customHeight="1">
      <c r="A37" s="191" t="s">
        <v>88</v>
      </c>
      <c r="B37" s="192">
        <v>1025</v>
      </c>
      <c r="C37" s="192">
        <v>3007</v>
      </c>
      <c r="D37" s="192">
        <v>5727</v>
      </c>
      <c r="E37" s="191">
        <v>0</v>
      </c>
      <c r="F37" s="192">
        <v>18095</v>
      </c>
      <c r="G37" s="191">
        <v>0</v>
      </c>
      <c r="H37" s="230">
        <v>1417</v>
      </c>
      <c r="I37" s="191">
        <v>0</v>
      </c>
      <c r="J37" s="192">
        <v>7797</v>
      </c>
    </row>
    <row r="38" spans="1:10" ht="14.25" customHeight="1">
      <c r="A38" s="191" t="s">
        <v>227</v>
      </c>
      <c r="B38" s="192">
        <v>1199</v>
      </c>
      <c r="C38" s="191">
        <v>569</v>
      </c>
      <c r="D38" s="192">
        <v>2891</v>
      </c>
      <c r="E38" s="191">
        <v>0</v>
      </c>
      <c r="F38" s="192">
        <v>6368</v>
      </c>
      <c r="G38" s="191">
        <v>0</v>
      </c>
      <c r="H38" s="230">
        <v>1902</v>
      </c>
      <c r="I38" s="192">
        <v>4574</v>
      </c>
      <c r="J38" s="192">
        <v>33485</v>
      </c>
    </row>
    <row r="39" spans="1:10" ht="14.25" customHeight="1">
      <c r="A39" s="191" t="s">
        <v>91</v>
      </c>
      <c r="B39" s="191">
        <v>304</v>
      </c>
      <c r="C39" s="191">
        <v>0</v>
      </c>
      <c r="D39" s="192">
        <v>3778</v>
      </c>
      <c r="E39" s="191">
        <v>0</v>
      </c>
      <c r="F39" s="191">
        <v>0</v>
      </c>
      <c r="G39" s="191">
        <v>0</v>
      </c>
      <c r="H39" s="229">
        <v>0</v>
      </c>
      <c r="I39" s="191">
        <v>0</v>
      </c>
      <c r="J39" s="192">
        <v>6016</v>
      </c>
    </row>
    <row r="40" spans="1:10" ht="14.25" customHeight="1">
      <c r="A40" s="191" t="s">
        <v>92</v>
      </c>
      <c r="B40" s="192">
        <v>9291</v>
      </c>
      <c r="C40" s="192">
        <v>1302</v>
      </c>
      <c r="D40" s="192">
        <v>5349</v>
      </c>
      <c r="E40" s="191">
        <v>521</v>
      </c>
      <c r="F40" s="192">
        <v>5022</v>
      </c>
      <c r="G40" s="191">
        <v>33</v>
      </c>
      <c r="H40" s="230">
        <v>3132</v>
      </c>
      <c r="I40" s="192">
        <v>6718</v>
      </c>
      <c r="J40" s="192">
        <v>40439</v>
      </c>
    </row>
    <row r="41" spans="1:10" ht="14.25" customHeight="1">
      <c r="A41" s="191" t="s">
        <v>189</v>
      </c>
      <c r="B41" s="192">
        <v>1293</v>
      </c>
      <c r="C41" s="192">
        <v>1648</v>
      </c>
      <c r="D41" s="192">
        <v>6095</v>
      </c>
      <c r="E41" s="191">
        <v>0</v>
      </c>
      <c r="F41" s="192">
        <v>22939</v>
      </c>
      <c r="G41" s="191">
        <v>0</v>
      </c>
      <c r="H41" s="230">
        <v>9092</v>
      </c>
      <c r="I41" s="192">
        <v>18939</v>
      </c>
      <c r="J41" s="192">
        <v>55663</v>
      </c>
    </row>
    <row r="42" spans="1:10" ht="14.25" customHeight="1">
      <c r="A42" s="191" t="s">
        <v>96</v>
      </c>
      <c r="B42" s="191">
        <v>447</v>
      </c>
      <c r="C42" s="192">
        <v>3307</v>
      </c>
      <c r="D42" s="192">
        <v>3951</v>
      </c>
      <c r="E42" s="191">
        <v>0</v>
      </c>
      <c r="F42" s="192">
        <v>4613</v>
      </c>
      <c r="G42" s="191">
        <v>0</v>
      </c>
      <c r="H42" s="229">
        <v>1091</v>
      </c>
      <c r="I42" s="191">
        <v>0</v>
      </c>
      <c r="J42" s="192">
        <v>9978</v>
      </c>
    </row>
    <row r="43" spans="1:10" ht="14.25" customHeight="1">
      <c r="A43" s="191" t="s">
        <v>98</v>
      </c>
      <c r="B43" s="191">
        <v>278</v>
      </c>
      <c r="C43" s="191">
        <v>2</v>
      </c>
      <c r="D43" s="192">
        <v>3961</v>
      </c>
      <c r="E43" s="191">
        <v>189</v>
      </c>
      <c r="F43" s="192">
        <v>1139</v>
      </c>
      <c r="G43" s="191">
        <v>0</v>
      </c>
      <c r="H43" s="229">
        <v>678</v>
      </c>
      <c r="I43" s="191">
        <v>0</v>
      </c>
      <c r="J43" s="192">
        <v>9736</v>
      </c>
    </row>
    <row r="44" spans="1:10" ht="14.25" customHeight="1">
      <c r="A44" s="191" t="s">
        <v>99</v>
      </c>
      <c r="B44" s="191">
        <v>651</v>
      </c>
      <c r="C44" s="191">
        <v>157</v>
      </c>
      <c r="D44" s="192">
        <v>4407</v>
      </c>
      <c r="E44" s="191">
        <v>0</v>
      </c>
      <c r="F44" s="192">
        <v>1209</v>
      </c>
      <c r="G44" s="191">
        <v>81</v>
      </c>
      <c r="H44" s="229">
        <v>3</v>
      </c>
      <c r="I44" s="191">
        <v>0</v>
      </c>
      <c r="J44" s="192">
        <v>15906</v>
      </c>
    </row>
    <row r="45" spans="1:10" ht="14.25" customHeight="1">
      <c r="A45" s="191" t="s">
        <v>228</v>
      </c>
      <c r="B45" s="192">
        <v>15604</v>
      </c>
      <c r="C45" s="191">
        <v>580</v>
      </c>
      <c r="D45" s="192">
        <v>5521</v>
      </c>
      <c r="E45" s="191">
        <v>0</v>
      </c>
      <c r="F45" s="192">
        <v>20750</v>
      </c>
      <c r="G45" s="191">
        <v>344</v>
      </c>
      <c r="H45" s="230">
        <v>3513</v>
      </c>
      <c r="I45" s="192">
        <v>2740</v>
      </c>
      <c r="J45" s="192">
        <v>30531</v>
      </c>
    </row>
    <row r="46" spans="1:10" ht="14.25" customHeight="1">
      <c r="A46" s="191" t="s">
        <v>102</v>
      </c>
      <c r="B46" s="191">
        <v>227</v>
      </c>
      <c r="C46" s="191">
        <v>1</v>
      </c>
      <c r="D46" s="192">
        <v>2085</v>
      </c>
      <c r="E46" s="191">
        <v>0</v>
      </c>
      <c r="F46" s="191">
        <v>575</v>
      </c>
      <c r="G46" s="191">
        <v>0</v>
      </c>
      <c r="H46" s="229">
        <v>83</v>
      </c>
      <c r="I46" s="191">
        <v>0</v>
      </c>
      <c r="J46" s="192">
        <v>963</v>
      </c>
    </row>
    <row r="47" spans="1:10" ht="14.25" customHeight="1">
      <c r="A47" s="191" t="s">
        <v>104</v>
      </c>
      <c r="B47" s="192">
        <v>1334</v>
      </c>
      <c r="C47" s="191">
        <v>0</v>
      </c>
      <c r="D47" s="192">
        <v>11557</v>
      </c>
      <c r="E47" s="192">
        <v>1315</v>
      </c>
      <c r="F47" s="192">
        <v>4513</v>
      </c>
      <c r="G47" s="192">
        <v>13304</v>
      </c>
      <c r="H47" s="230">
        <v>1651</v>
      </c>
      <c r="I47" s="191">
        <v>0</v>
      </c>
      <c r="J47" s="192">
        <v>33403</v>
      </c>
    </row>
    <row r="48" spans="1:10" ht="14.25" customHeight="1">
      <c r="A48" s="191" t="s">
        <v>105</v>
      </c>
      <c r="B48" s="191">
        <v>529</v>
      </c>
      <c r="C48" s="192">
        <v>1097</v>
      </c>
      <c r="D48" s="192">
        <v>4403</v>
      </c>
      <c r="E48" s="191">
        <v>828</v>
      </c>
      <c r="F48" s="192">
        <v>11942</v>
      </c>
      <c r="G48" s="191">
        <v>0</v>
      </c>
      <c r="H48" s="230">
        <v>2768</v>
      </c>
      <c r="I48" s="192">
        <v>1794</v>
      </c>
      <c r="J48" s="192">
        <v>7409</v>
      </c>
    </row>
    <row r="49" spans="1:10" ht="14.25" customHeight="1">
      <c r="A49" s="191" t="s">
        <v>106</v>
      </c>
      <c r="B49" s="191">
        <v>217</v>
      </c>
      <c r="C49" s="191">
        <v>390</v>
      </c>
      <c r="D49" s="192">
        <v>2609</v>
      </c>
      <c r="E49" s="191">
        <v>0</v>
      </c>
      <c r="F49" s="191">
        <v>182</v>
      </c>
      <c r="G49" s="191">
        <v>0</v>
      </c>
      <c r="H49" s="229">
        <v>449</v>
      </c>
      <c r="I49" s="191">
        <v>0</v>
      </c>
      <c r="J49" s="192">
        <v>5029</v>
      </c>
    </row>
    <row r="50" spans="1:10" ht="14.25" customHeight="1">
      <c r="A50" s="191" t="s">
        <v>108</v>
      </c>
      <c r="B50" s="192">
        <v>1596</v>
      </c>
      <c r="C50" s="192">
        <v>979</v>
      </c>
      <c r="D50" s="192">
        <v>2981</v>
      </c>
      <c r="E50" s="191">
        <v>101</v>
      </c>
      <c r="F50" s="192">
        <v>2227</v>
      </c>
      <c r="G50" s="191">
        <v>0</v>
      </c>
      <c r="H50" s="229">
        <v>856</v>
      </c>
      <c r="I50" s="191">
        <v>10</v>
      </c>
      <c r="J50" s="192">
        <v>4755</v>
      </c>
    </row>
    <row r="51" spans="1:10" ht="14.25" customHeight="1">
      <c r="A51" s="26" t="s">
        <v>109</v>
      </c>
      <c r="B51" s="46">
        <v>2840</v>
      </c>
      <c r="C51" s="46">
        <v>4510</v>
      </c>
      <c r="D51" s="46">
        <v>6518</v>
      </c>
      <c r="E51" s="46">
        <v>3770</v>
      </c>
      <c r="F51" s="46">
        <v>6287</v>
      </c>
      <c r="G51" s="175">
        <v>0</v>
      </c>
      <c r="H51" s="46">
        <v>8038</v>
      </c>
      <c r="I51" s="46">
        <v>23175</v>
      </c>
      <c r="J51" s="46">
        <v>18787</v>
      </c>
    </row>
    <row r="52" spans="1:10" ht="14.25" customHeight="1">
      <c r="A52" s="26" t="s">
        <v>229</v>
      </c>
      <c r="B52" s="46">
        <v>1517</v>
      </c>
      <c r="C52" s="175">
        <v>74</v>
      </c>
      <c r="D52" s="46">
        <v>10941</v>
      </c>
      <c r="E52" s="175">
        <v>87</v>
      </c>
      <c r="F52" s="46">
        <v>3688</v>
      </c>
      <c r="G52" s="175">
        <v>0</v>
      </c>
      <c r="H52" s="175">
        <v>0</v>
      </c>
      <c r="I52" s="175">
        <v>0</v>
      </c>
      <c r="J52" s="46">
        <v>16525</v>
      </c>
    </row>
    <row r="53" spans="1:10" ht="14.25" customHeight="1">
      <c r="A53" s="26" t="s">
        <v>112</v>
      </c>
      <c r="B53" s="175">
        <v>137</v>
      </c>
      <c r="C53" s="175">
        <v>248</v>
      </c>
      <c r="D53" s="46">
        <v>5285</v>
      </c>
      <c r="E53" s="175">
        <v>0</v>
      </c>
      <c r="F53" s="46">
        <v>8043</v>
      </c>
      <c r="G53" s="175">
        <v>0</v>
      </c>
      <c r="H53" s="46">
        <v>1849</v>
      </c>
      <c r="I53" s="175">
        <v>0</v>
      </c>
      <c r="J53" s="46">
        <v>29190</v>
      </c>
    </row>
    <row r="54" spans="1:10" ht="14.25" customHeight="1">
      <c r="A54" s="26" t="s">
        <v>324</v>
      </c>
      <c r="B54" s="46">
        <v>1570</v>
      </c>
      <c r="C54" s="175">
        <v>658</v>
      </c>
      <c r="D54" s="46">
        <v>15414</v>
      </c>
      <c r="E54" s="46">
        <v>1733</v>
      </c>
      <c r="F54" s="46">
        <v>1285</v>
      </c>
      <c r="G54" s="175">
        <v>0</v>
      </c>
      <c r="H54" s="46">
        <v>2052</v>
      </c>
      <c r="I54" s="175">
        <v>0</v>
      </c>
      <c r="J54" s="46">
        <v>12197</v>
      </c>
    </row>
    <row r="55" spans="1:10" ht="14.25" customHeight="1">
      <c r="A55" s="26" t="s">
        <v>114</v>
      </c>
      <c r="B55" s="175">
        <v>37</v>
      </c>
      <c r="C55" s="175">
        <v>226</v>
      </c>
      <c r="D55" s="46">
        <v>4712</v>
      </c>
      <c r="E55" s="46">
        <v>1467</v>
      </c>
      <c r="F55" s="46">
        <v>1461</v>
      </c>
      <c r="G55" s="175">
        <v>0</v>
      </c>
      <c r="H55" s="175">
        <v>829</v>
      </c>
      <c r="I55" s="175">
        <v>0</v>
      </c>
      <c r="J55" s="46">
        <v>11904</v>
      </c>
    </row>
    <row r="56" spans="1:10" ht="14.25" customHeight="1">
      <c r="A56" s="26" t="s">
        <v>116</v>
      </c>
      <c r="B56" s="175">
        <v>614</v>
      </c>
      <c r="C56" s="46">
        <v>1887</v>
      </c>
      <c r="D56" s="46">
        <v>2862</v>
      </c>
      <c r="E56" s="175">
        <v>0</v>
      </c>
      <c r="F56" s="46">
        <v>5913</v>
      </c>
      <c r="G56" s="175">
        <v>0</v>
      </c>
      <c r="H56" s="46">
        <v>1747</v>
      </c>
      <c r="I56" s="175">
        <v>1</v>
      </c>
      <c r="J56" s="46">
        <v>3458</v>
      </c>
    </row>
    <row r="57" spans="1:10" ht="14.25" customHeight="1">
      <c r="A57" s="26" t="s">
        <v>190</v>
      </c>
      <c r="B57" s="175">
        <v>4</v>
      </c>
      <c r="C57" s="175">
        <v>0</v>
      </c>
      <c r="D57" s="46">
        <v>1967</v>
      </c>
      <c r="E57" s="175">
        <v>0</v>
      </c>
      <c r="F57" s="175">
        <v>14</v>
      </c>
      <c r="G57" s="175">
        <v>0</v>
      </c>
      <c r="H57" s="175">
        <v>84</v>
      </c>
      <c r="I57" s="175">
        <v>0</v>
      </c>
      <c r="J57" s="46">
        <v>7138</v>
      </c>
    </row>
    <row r="58" spans="1:10" ht="14.25" customHeight="1">
      <c r="A58" s="26" t="s">
        <v>119</v>
      </c>
      <c r="B58" s="46">
        <v>2447</v>
      </c>
      <c r="C58" s="175">
        <v>636</v>
      </c>
      <c r="D58" s="46">
        <v>2244</v>
      </c>
      <c r="E58" s="175">
        <v>0</v>
      </c>
      <c r="F58" s="175">
        <v>239</v>
      </c>
      <c r="G58" s="175">
        <v>0</v>
      </c>
      <c r="H58" s="175">
        <v>224</v>
      </c>
      <c r="I58" s="175">
        <v>0</v>
      </c>
      <c r="J58" s="46">
        <v>6786</v>
      </c>
    </row>
    <row r="59" spans="1:10" ht="14.25" customHeight="1">
      <c r="A59" s="26" t="s">
        <v>332</v>
      </c>
      <c r="B59" s="175">
        <v>361</v>
      </c>
      <c r="C59" s="175">
        <v>0</v>
      </c>
      <c r="D59" s="46">
        <v>3719</v>
      </c>
      <c r="E59" s="175">
        <v>84</v>
      </c>
      <c r="F59" s="175">
        <v>401</v>
      </c>
      <c r="G59" s="175">
        <v>0</v>
      </c>
      <c r="H59" s="175">
        <v>233</v>
      </c>
      <c r="I59" s="175">
        <v>0</v>
      </c>
      <c r="J59" s="46">
        <v>5913</v>
      </c>
    </row>
    <row r="60" spans="1:10" ht="14.25" customHeight="1">
      <c r="A60" s="26" t="s">
        <v>124</v>
      </c>
      <c r="B60" s="46">
        <v>71129</v>
      </c>
      <c r="C60" s="175">
        <v>693</v>
      </c>
      <c r="D60" s="46">
        <v>17123</v>
      </c>
      <c r="E60" s="175">
        <v>631</v>
      </c>
      <c r="F60" s="46">
        <v>64073</v>
      </c>
      <c r="G60" s="175">
        <v>0</v>
      </c>
      <c r="H60" s="46">
        <v>3902</v>
      </c>
      <c r="I60" s="175">
        <v>0</v>
      </c>
      <c r="J60" s="46">
        <v>135204</v>
      </c>
    </row>
    <row r="61" spans="1:10" ht="14.25" customHeight="1">
      <c r="A61" s="26" t="s">
        <v>125</v>
      </c>
      <c r="B61" s="46">
        <v>1152</v>
      </c>
      <c r="C61" s="175">
        <v>982</v>
      </c>
      <c r="D61" s="46">
        <v>2534</v>
      </c>
      <c r="E61" s="175">
        <v>0</v>
      </c>
      <c r="F61" s="46">
        <v>8303</v>
      </c>
      <c r="G61" s="175">
        <v>0</v>
      </c>
      <c r="H61" s="46">
        <v>2453</v>
      </c>
      <c r="I61" s="175">
        <v>522</v>
      </c>
      <c r="J61" s="46">
        <v>45788</v>
      </c>
    </row>
    <row r="62" spans="1:10" ht="14.25" customHeight="1">
      <c r="A62" s="26" t="s">
        <v>230</v>
      </c>
      <c r="B62" s="175">
        <v>0</v>
      </c>
      <c r="C62" s="175">
        <v>0</v>
      </c>
      <c r="D62" s="46">
        <v>2457</v>
      </c>
      <c r="E62" s="175">
        <v>0</v>
      </c>
      <c r="F62" s="175">
        <v>528</v>
      </c>
      <c r="G62" s="175">
        <v>0</v>
      </c>
      <c r="H62" s="175">
        <v>101</v>
      </c>
      <c r="I62" s="175">
        <v>0</v>
      </c>
      <c r="J62" s="46">
        <v>37328</v>
      </c>
    </row>
    <row r="63" spans="1:10" ht="14.25" customHeight="1">
      <c r="A63" s="26" t="s">
        <v>126</v>
      </c>
      <c r="B63" s="46">
        <v>44937</v>
      </c>
      <c r="C63" s="175">
        <v>72</v>
      </c>
      <c r="D63" s="46">
        <v>6122</v>
      </c>
      <c r="E63" s="46">
        <v>1380</v>
      </c>
      <c r="F63" s="46">
        <v>43320</v>
      </c>
      <c r="G63" s="175">
        <v>0</v>
      </c>
      <c r="H63" s="46">
        <v>5135</v>
      </c>
      <c r="I63" s="175">
        <v>0</v>
      </c>
      <c r="J63" s="46">
        <v>29504</v>
      </c>
    </row>
    <row r="64" spans="1:10" ht="14.25" customHeight="1">
      <c r="A64" s="26" t="s">
        <v>191</v>
      </c>
      <c r="B64" s="175">
        <v>19</v>
      </c>
      <c r="C64" s="175">
        <v>0</v>
      </c>
      <c r="D64" s="175">
        <v>318</v>
      </c>
      <c r="E64" s="175">
        <v>0</v>
      </c>
      <c r="F64" s="175">
        <v>271</v>
      </c>
      <c r="G64" s="175">
        <v>0</v>
      </c>
      <c r="H64" s="175">
        <v>89</v>
      </c>
      <c r="I64" s="175">
        <v>0</v>
      </c>
      <c r="J64" s="175">
        <v>984</v>
      </c>
    </row>
    <row r="65" spans="1:10" ht="14.25" customHeight="1">
      <c r="A65" s="26" t="s">
        <v>129</v>
      </c>
      <c r="B65" s="175">
        <v>140</v>
      </c>
      <c r="C65" s="175">
        <v>703</v>
      </c>
      <c r="D65" s="46">
        <v>4476</v>
      </c>
      <c r="E65" s="175">
        <v>251</v>
      </c>
      <c r="F65" s="175">
        <v>559</v>
      </c>
      <c r="G65" s="175">
        <v>0</v>
      </c>
      <c r="H65" s="175">
        <v>953</v>
      </c>
      <c r="I65" s="175">
        <v>0</v>
      </c>
      <c r="J65" s="46">
        <v>16101</v>
      </c>
    </row>
    <row r="66" spans="1:10" ht="14.25" customHeight="1">
      <c r="A66" s="26" t="s">
        <v>130</v>
      </c>
      <c r="B66" s="46">
        <v>1669</v>
      </c>
      <c r="C66" s="46">
        <v>5333</v>
      </c>
      <c r="D66" s="46">
        <v>8927</v>
      </c>
      <c r="E66" s="46">
        <v>253</v>
      </c>
      <c r="F66" s="46">
        <v>2914</v>
      </c>
      <c r="G66" s="46">
        <v>4234</v>
      </c>
      <c r="H66" s="46">
        <v>6089</v>
      </c>
      <c r="I66" s="46">
        <v>19109</v>
      </c>
      <c r="J66" s="46">
        <v>78003</v>
      </c>
    </row>
    <row r="67" spans="1:10" ht="14.25" customHeight="1">
      <c r="A67" s="26" t="s">
        <v>131</v>
      </c>
      <c r="B67" s="46">
        <v>5891</v>
      </c>
      <c r="C67" s="175">
        <v>0</v>
      </c>
      <c r="D67" s="46">
        <v>9253</v>
      </c>
      <c r="E67" s="175">
        <v>0</v>
      </c>
      <c r="F67" s="46">
        <v>57859</v>
      </c>
      <c r="G67" s="175">
        <v>0</v>
      </c>
      <c r="H67" s="46">
        <v>5555</v>
      </c>
      <c r="I67" s="46">
        <v>2674</v>
      </c>
      <c r="J67" s="46">
        <v>25567</v>
      </c>
    </row>
    <row r="68" spans="1:10" ht="14.25" customHeight="1">
      <c r="A68" s="26" t="s">
        <v>132</v>
      </c>
      <c r="B68" s="175">
        <v>286</v>
      </c>
      <c r="C68" s="175">
        <v>146</v>
      </c>
      <c r="D68" s="46">
        <v>10263</v>
      </c>
      <c r="E68" s="46">
        <v>1483</v>
      </c>
      <c r="F68" s="46">
        <v>3389</v>
      </c>
      <c r="G68" s="175">
        <v>716</v>
      </c>
      <c r="H68" s="46">
        <v>2451</v>
      </c>
      <c r="I68" s="175">
        <v>0</v>
      </c>
      <c r="J68" s="46">
        <v>9738</v>
      </c>
    </row>
    <row r="69" spans="1:10" ht="14.25" customHeight="1">
      <c r="A69" s="26" t="s">
        <v>134</v>
      </c>
      <c r="B69" s="175">
        <v>164</v>
      </c>
      <c r="C69" s="175">
        <v>220</v>
      </c>
      <c r="D69" s="46">
        <v>3494</v>
      </c>
      <c r="E69" s="175">
        <v>0</v>
      </c>
      <c r="F69" s="46">
        <v>1914</v>
      </c>
      <c r="G69" s="175">
        <v>307</v>
      </c>
      <c r="H69" s="46">
        <v>1647</v>
      </c>
      <c r="I69" s="175">
        <v>375</v>
      </c>
      <c r="J69" s="46">
        <v>6231</v>
      </c>
    </row>
    <row r="70" spans="1:10" ht="14.25" customHeight="1">
      <c r="A70" s="26" t="s">
        <v>135</v>
      </c>
      <c r="B70" s="46">
        <v>1198</v>
      </c>
      <c r="C70" s="46">
        <v>1417</v>
      </c>
      <c r="D70" s="46">
        <v>4197</v>
      </c>
      <c r="E70" s="175">
        <v>619</v>
      </c>
      <c r="F70" s="46">
        <v>16983</v>
      </c>
      <c r="G70" s="175">
        <v>477</v>
      </c>
      <c r="H70" s="46">
        <v>2277</v>
      </c>
      <c r="I70" s="46">
        <v>11288</v>
      </c>
      <c r="J70" s="46">
        <v>44433</v>
      </c>
    </row>
    <row r="71" spans="1:10" ht="14.25" customHeight="1">
      <c r="A71" s="26" t="s">
        <v>232</v>
      </c>
      <c r="B71" s="46">
        <v>926</v>
      </c>
      <c r="C71" s="175">
        <v>394</v>
      </c>
      <c r="D71" s="46">
        <v>14258</v>
      </c>
      <c r="E71" s="46">
        <v>2148</v>
      </c>
      <c r="F71" s="46">
        <v>17354</v>
      </c>
      <c r="G71" s="175">
        <v>0</v>
      </c>
      <c r="H71" s="46">
        <v>3633</v>
      </c>
      <c r="I71" s="175">
        <v>0</v>
      </c>
      <c r="J71" s="46">
        <v>55137</v>
      </c>
    </row>
    <row r="72" spans="1:10" ht="14.25" customHeight="1">
      <c r="A72" s="26" t="s">
        <v>233</v>
      </c>
      <c r="B72" s="175">
        <v>219</v>
      </c>
      <c r="C72" s="175">
        <v>0</v>
      </c>
      <c r="D72" s="46">
        <v>2453</v>
      </c>
      <c r="E72" s="175">
        <v>0</v>
      </c>
      <c r="F72" s="175">
        <v>782</v>
      </c>
      <c r="G72" s="175">
        <v>0</v>
      </c>
      <c r="H72" s="175">
        <v>767</v>
      </c>
      <c r="I72" s="175">
        <v>31</v>
      </c>
      <c r="J72" s="46">
        <v>21821</v>
      </c>
    </row>
    <row r="73" spans="1:10" ht="14.25" customHeight="1">
      <c r="A73" s="26" t="s">
        <v>325</v>
      </c>
      <c r="B73" s="46">
        <v>1169</v>
      </c>
      <c r="C73" s="46">
        <v>1653</v>
      </c>
      <c r="D73" s="46">
        <v>15391</v>
      </c>
      <c r="E73" s="175">
        <v>621</v>
      </c>
      <c r="F73" s="46">
        <v>11752</v>
      </c>
      <c r="G73" s="46">
        <v>1872</v>
      </c>
      <c r="H73" s="175">
        <v>0</v>
      </c>
      <c r="I73" s="175">
        <v>193</v>
      </c>
      <c r="J73" s="46">
        <v>9552</v>
      </c>
    </row>
    <row r="74" spans="1:10" ht="14.25" customHeight="1">
      <c r="A74" s="26" t="s">
        <v>137</v>
      </c>
      <c r="B74" s="46">
        <v>1515</v>
      </c>
      <c r="C74" s="46">
        <v>1618</v>
      </c>
      <c r="D74" s="46">
        <v>5755</v>
      </c>
      <c r="E74" s="46">
        <v>1111</v>
      </c>
      <c r="F74" s="46">
        <v>9063</v>
      </c>
      <c r="G74" s="46">
        <v>0</v>
      </c>
      <c r="H74" s="46">
        <v>6623</v>
      </c>
      <c r="I74" s="46">
        <v>17901</v>
      </c>
      <c r="J74" s="46">
        <v>31422</v>
      </c>
    </row>
    <row r="75" spans="1:10" ht="14.25" customHeight="1">
      <c r="A75" s="26" t="s">
        <v>138</v>
      </c>
      <c r="B75" s="175">
        <v>0</v>
      </c>
      <c r="C75" s="175">
        <v>0</v>
      </c>
      <c r="D75" s="46">
        <v>5375</v>
      </c>
      <c r="E75" s="175">
        <v>367</v>
      </c>
      <c r="F75" s="46">
        <v>1172</v>
      </c>
      <c r="G75" s="175">
        <v>0</v>
      </c>
      <c r="H75" s="46">
        <v>2924</v>
      </c>
      <c r="I75" s="175">
        <v>0</v>
      </c>
      <c r="J75" s="46">
        <v>7945</v>
      </c>
    </row>
    <row r="76" spans="1:10" ht="14.25" customHeight="1">
      <c r="A76" s="26" t="s">
        <v>139</v>
      </c>
      <c r="B76" s="46">
        <v>804</v>
      </c>
      <c r="C76" s="175">
        <v>0</v>
      </c>
      <c r="D76" s="46">
        <v>10126</v>
      </c>
      <c r="E76" s="175">
        <v>0</v>
      </c>
      <c r="F76" s="46">
        <v>4119</v>
      </c>
      <c r="G76" s="46">
        <v>1424</v>
      </c>
      <c r="H76" s="46">
        <v>1943</v>
      </c>
      <c r="I76" s="175">
        <v>0</v>
      </c>
      <c r="J76" s="46">
        <v>16613</v>
      </c>
    </row>
    <row r="77" spans="1:10" ht="14.25" customHeight="1">
      <c r="A77" s="26" t="s">
        <v>140</v>
      </c>
      <c r="B77" s="175">
        <v>36</v>
      </c>
      <c r="C77" s="175">
        <v>0</v>
      </c>
      <c r="D77" s="46">
        <v>1957</v>
      </c>
      <c r="E77" s="175">
        <v>212</v>
      </c>
      <c r="F77" s="46">
        <v>4155</v>
      </c>
      <c r="G77" s="175">
        <v>937</v>
      </c>
      <c r="H77" s="46">
        <v>1080</v>
      </c>
      <c r="I77" s="175">
        <v>0</v>
      </c>
      <c r="J77" s="46">
        <v>18199</v>
      </c>
    </row>
    <row r="78" spans="1:10" ht="14.25" customHeight="1">
      <c r="A78" s="26" t="s">
        <v>142</v>
      </c>
      <c r="B78" s="175">
        <v>60</v>
      </c>
      <c r="C78" s="175">
        <v>57</v>
      </c>
      <c r="D78" s="46">
        <v>1863</v>
      </c>
      <c r="E78" s="175">
        <v>628</v>
      </c>
      <c r="F78" s="46">
        <v>1366</v>
      </c>
      <c r="G78" s="175">
        <v>96</v>
      </c>
      <c r="H78" s="175">
        <v>736</v>
      </c>
      <c r="I78" s="175">
        <v>0</v>
      </c>
      <c r="J78" s="46">
        <v>6681</v>
      </c>
    </row>
    <row r="79" spans="1:10" ht="14.25" customHeight="1">
      <c r="A79" s="26" t="s">
        <v>144</v>
      </c>
      <c r="B79" s="175">
        <v>193</v>
      </c>
      <c r="C79" s="175">
        <v>490</v>
      </c>
      <c r="D79" s="46">
        <v>3088</v>
      </c>
      <c r="E79" s="175">
        <v>0</v>
      </c>
      <c r="F79" s="46">
        <v>2181</v>
      </c>
      <c r="G79" s="175">
        <v>0</v>
      </c>
      <c r="H79" s="46">
        <v>2029</v>
      </c>
      <c r="I79" s="46">
        <v>4221</v>
      </c>
      <c r="J79" s="46">
        <v>6730</v>
      </c>
    </row>
    <row r="80" spans="1:10" ht="14.25" customHeight="1">
      <c r="A80" s="26" t="s">
        <v>145</v>
      </c>
      <c r="B80" s="46">
        <v>5090</v>
      </c>
      <c r="C80" s="175">
        <v>533</v>
      </c>
      <c r="D80" s="46">
        <v>14422</v>
      </c>
      <c r="E80" s="46">
        <v>1401</v>
      </c>
      <c r="F80" s="46">
        <v>11994</v>
      </c>
      <c r="G80" s="46">
        <v>10802</v>
      </c>
      <c r="H80" s="46">
        <v>4682</v>
      </c>
      <c r="I80" s="46">
        <v>4722</v>
      </c>
      <c r="J80" s="46">
        <v>37514</v>
      </c>
    </row>
    <row r="81" spans="1:10" ht="14.25" customHeight="1">
      <c r="A81" s="26" t="s">
        <v>326</v>
      </c>
      <c r="B81" s="46">
        <v>4578</v>
      </c>
      <c r="C81" s="46">
        <v>4276</v>
      </c>
      <c r="D81" s="46">
        <v>5447</v>
      </c>
      <c r="E81" s="175">
        <v>0</v>
      </c>
      <c r="F81" s="46">
        <v>2186</v>
      </c>
      <c r="G81" s="175">
        <v>0</v>
      </c>
      <c r="H81" s="46">
        <v>11865</v>
      </c>
      <c r="I81" s="46">
        <v>31862</v>
      </c>
      <c r="J81" s="46">
        <v>66015</v>
      </c>
    </row>
    <row r="82" spans="1:10" ht="14.25" customHeight="1">
      <c r="A82" s="26" t="s">
        <v>150</v>
      </c>
      <c r="B82" s="175">
        <v>590</v>
      </c>
      <c r="C82" s="175">
        <v>0</v>
      </c>
      <c r="D82" s="46">
        <v>1191</v>
      </c>
      <c r="E82" s="46">
        <v>863</v>
      </c>
      <c r="F82" s="175">
        <v>92</v>
      </c>
      <c r="G82" s="175">
        <v>0</v>
      </c>
      <c r="H82" s="175">
        <v>154</v>
      </c>
      <c r="I82" s="175">
        <v>0</v>
      </c>
      <c r="J82" s="46">
        <v>9314</v>
      </c>
    </row>
    <row r="83" spans="1:10" ht="14.25" customHeight="1">
      <c r="A83" s="26" t="s">
        <v>236</v>
      </c>
      <c r="B83" s="46">
        <v>1022</v>
      </c>
      <c r="C83" s="175">
        <v>652</v>
      </c>
      <c r="D83" s="46">
        <v>2049</v>
      </c>
      <c r="E83" s="175">
        <v>0</v>
      </c>
      <c r="F83" s="175">
        <v>0</v>
      </c>
      <c r="G83" s="175">
        <v>0</v>
      </c>
      <c r="H83" s="175">
        <v>0</v>
      </c>
      <c r="I83" s="175">
        <v>0</v>
      </c>
      <c r="J83" s="46">
        <v>5342</v>
      </c>
    </row>
    <row r="84" spans="1:10" ht="14.25" customHeight="1">
      <c r="A84" s="26" t="s">
        <v>153</v>
      </c>
      <c r="B84" s="175">
        <v>148</v>
      </c>
      <c r="C84" s="175">
        <v>0</v>
      </c>
      <c r="D84" s="46">
        <v>1887</v>
      </c>
      <c r="E84" s="175">
        <v>0</v>
      </c>
      <c r="F84" s="175">
        <v>137</v>
      </c>
      <c r="G84" s="175">
        <v>0</v>
      </c>
      <c r="H84" s="175">
        <v>228</v>
      </c>
      <c r="I84" s="175">
        <v>0</v>
      </c>
      <c r="J84" s="46">
        <v>16852</v>
      </c>
    </row>
    <row r="85" spans="1:10" ht="14.25" customHeight="1">
      <c r="A85" s="26" t="s">
        <v>160</v>
      </c>
      <c r="B85" s="46">
        <v>10778</v>
      </c>
      <c r="C85" s="46">
        <v>2198</v>
      </c>
      <c r="D85" s="46">
        <v>6787</v>
      </c>
      <c r="E85" s="175">
        <v>65</v>
      </c>
      <c r="F85" s="46">
        <v>5469</v>
      </c>
      <c r="G85" s="46">
        <v>6135</v>
      </c>
      <c r="H85" s="46">
        <v>2832</v>
      </c>
      <c r="I85" s="46">
        <v>5402</v>
      </c>
      <c r="J85" s="46">
        <v>22006</v>
      </c>
    </row>
    <row r="86" spans="1:10" ht="14.25" customHeight="1">
      <c r="A86" s="26" t="s">
        <v>162</v>
      </c>
      <c r="B86" s="175">
        <v>569</v>
      </c>
      <c r="C86" s="175">
        <v>0</v>
      </c>
      <c r="D86" s="46">
        <v>1297</v>
      </c>
      <c r="E86" s="175">
        <v>343</v>
      </c>
      <c r="F86" s="175">
        <v>108</v>
      </c>
      <c r="G86" s="175">
        <v>0</v>
      </c>
      <c r="H86" s="175">
        <v>10</v>
      </c>
      <c r="I86" s="175">
        <v>5</v>
      </c>
      <c r="J86" s="46">
        <v>5929</v>
      </c>
    </row>
    <row r="87" spans="1:10" ht="14.25" customHeight="1">
      <c r="A87" s="26" t="s">
        <v>237</v>
      </c>
      <c r="B87" s="175">
        <v>348</v>
      </c>
      <c r="C87" s="175">
        <v>0</v>
      </c>
      <c r="D87" s="46">
        <v>10733</v>
      </c>
      <c r="E87" s="175">
        <v>0</v>
      </c>
      <c r="F87" s="46">
        <v>1985</v>
      </c>
      <c r="G87" s="175">
        <v>0</v>
      </c>
      <c r="H87" s="175">
        <v>385</v>
      </c>
      <c r="I87" s="175">
        <v>514</v>
      </c>
      <c r="J87" s="46">
        <v>6289</v>
      </c>
    </row>
    <row r="88" spans="1:10" ht="14.25" customHeight="1">
      <c r="A88" s="26" t="s">
        <v>163</v>
      </c>
      <c r="B88" s="46">
        <v>1335</v>
      </c>
      <c r="C88" s="46">
        <v>2297</v>
      </c>
      <c r="D88" s="46">
        <v>5022</v>
      </c>
      <c r="E88" s="175">
        <v>0</v>
      </c>
      <c r="F88" s="46">
        <v>5827</v>
      </c>
      <c r="G88" s="175">
        <v>0</v>
      </c>
      <c r="H88" s="46">
        <v>6204</v>
      </c>
      <c r="I88" s="46">
        <v>30296</v>
      </c>
      <c r="J88" s="46">
        <v>15437</v>
      </c>
    </row>
    <row r="89" spans="1:10" ht="14.25" customHeight="1">
      <c r="A89" s="26" t="s">
        <v>164</v>
      </c>
      <c r="B89" s="175">
        <v>225</v>
      </c>
      <c r="C89" s="175">
        <v>14</v>
      </c>
      <c r="D89" s="46">
        <v>5509</v>
      </c>
      <c r="E89" s="175">
        <v>43</v>
      </c>
      <c r="F89" s="46">
        <v>2564</v>
      </c>
      <c r="G89" s="175">
        <v>0</v>
      </c>
      <c r="H89" s="175">
        <v>663</v>
      </c>
      <c r="I89" s="175">
        <v>0</v>
      </c>
      <c r="J89" s="46">
        <v>7407</v>
      </c>
    </row>
    <row r="90" spans="1:10" ht="14.25" customHeight="1">
      <c r="A90" s="26" t="s">
        <v>192</v>
      </c>
      <c r="B90" s="175">
        <v>164</v>
      </c>
      <c r="C90" s="175">
        <v>68</v>
      </c>
      <c r="D90" s="46">
        <v>1663</v>
      </c>
      <c r="E90" s="175">
        <v>0</v>
      </c>
      <c r="F90" s="175">
        <v>682</v>
      </c>
      <c r="G90" s="175">
        <v>0</v>
      </c>
      <c r="H90" s="46">
        <v>1184</v>
      </c>
      <c r="I90" s="175">
        <v>0</v>
      </c>
      <c r="J90" s="46">
        <v>6204</v>
      </c>
    </row>
    <row r="91" spans="1:10" ht="14.25" customHeight="1">
      <c r="A91" s="26" t="s">
        <v>166</v>
      </c>
      <c r="B91" s="46">
        <v>8138</v>
      </c>
      <c r="C91" s="46">
        <v>1241</v>
      </c>
      <c r="D91" s="46">
        <v>16248</v>
      </c>
      <c r="E91" s="175">
        <v>359</v>
      </c>
      <c r="F91" s="46">
        <v>18975</v>
      </c>
      <c r="G91" s="175">
        <v>506</v>
      </c>
      <c r="H91" s="46">
        <v>9415</v>
      </c>
      <c r="I91" s="46">
        <v>3480</v>
      </c>
      <c r="J91" s="46">
        <v>97097</v>
      </c>
    </row>
    <row r="92" spans="1:10" ht="14.25" customHeight="1">
      <c r="A92" s="26" t="s">
        <v>167</v>
      </c>
      <c r="B92" s="175">
        <v>588</v>
      </c>
      <c r="C92" s="175">
        <v>0</v>
      </c>
      <c r="D92" s="46">
        <v>1513</v>
      </c>
      <c r="E92" s="175">
        <v>0</v>
      </c>
      <c r="F92" s="46">
        <v>3377</v>
      </c>
      <c r="G92" s="175">
        <v>0</v>
      </c>
      <c r="H92" s="175">
        <v>0</v>
      </c>
      <c r="I92" s="175">
        <v>0</v>
      </c>
      <c r="J92" s="46">
        <v>55984</v>
      </c>
    </row>
    <row r="93" spans="1:10" ht="14.25" customHeight="1">
      <c r="A93" s="26" t="s">
        <v>193</v>
      </c>
      <c r="B93" s="175">
        <v>244</v>
      </c>
      <c r="C93" s="175">
        <v>65</v>
      </c>
      <c r="D93" s="46">
        <v>2965</v>
      </c>
      <c r="E93" s="175">
        <v>0</v>
      </c>
      <c r="F93" s="175">
        <v>147</v>
      </c>
      <c r="G93" s="175">
        <v>0</v>
      </c>
      <c r="H93" s="175">
        <v>449</v>
      </c>
      <c r="I93" s="175">
        <v>5</v>
      </c>
      <c r="J93" s="46">
        <v>7029</v>
      </c>
    </row>
    <row r="95" spans="1:10" ht="14.25" customHeight="1">
      <c r="A95" s="22"/>
    </row>
    <row r="96" spans="1:10" ht="14.25" customHeight="1">
      <c r="A96" s="409" t="s">
        <v>11</v>
      </c>
      <c r="B96" s="28">
        <f>MEDIAN(B4:B93)</f>
        <v>553.5</v>
      </c>
      <c r="C96" s="28">
        <f t="shared" ref="C96:J96" si="0">MEDIAN(C4:C93)</f>
        <v>249</v>
      </c>
      <c r="D96" s="28">
        <f t="shared" si="0"/>
        <v>4405</v>
      </c>
      <c r="E96" s="28">
        <f t="shared" si="0"/>
        <v>15</v>
      </c>
      <c r="F96" s="28">
        <f t="shared" si="0"/>
        <v>2863</v>
      </c>
      <c r="G96" s="28">
        <f t="shared" si="0"/>
        <v>0</v>
      </c>
      <c r="H96" s="28">
        <f t="shared" si="0"/>
        <v>1129</v>
      </c>
      <c r="I96" s="28">
        <f t="shared" si="0"/>
        <v>0</v>
      </c>
      <c r="J96" s="28">
        <f t="shared" si="0"/>
        <v>12189</v>
      </c>
    </row>
    <row r="97" spans="1:10" ht="14.25" customHeight="1">
      <c r="A97" s="409" t="s">
        <v>10</v>
      </c>
      <c r="B97" s="28">
        <f>AVERAGE(B4:B93)</f>
        <v>2745.3333333333335</v>
      </c>
      <c r="C97" s="28">
        <f t="shared" ref="C97:J97" si="1">AVERAGE(C4:C93)</f>
        <v>831.41111111111115</v>
      </c>
      <c r="D97" s="28">
        <f t="shared" si="1"/>
        <v>5667.833333333333</v>
      </c>
      <c r="E97" s="28">
        <f t="shared" si="1"/>
        <v>434.82222222222219</v>
      </c>
      <c r="F97" s="28">
        <f t="shared" si="1"/>
        <v>6286.666666666667</v>
      </c>
      <c r="G97" s="28">
        <f t="shared" si="1"/>
        <v>490.64444444444445</v>
      </c>
      <c r="H97" s="28">
        <f t="shared" si="1"/>
        <v>2237.5777777777776</v>
      </c>
      <c r="I97" s="28">
        <f t="shared" si="1"/>
        <v>3767.1666666666665</v>
      </c>
      <c r="J97" s="28">
        <f t="shared" si="1"/>
        <v>20548.422222222223</v>
      </c>
    </row>
    <row r="98" spans="1:10" ht="14.25" customHeight="1">
      <c r="A98" s="409" t="s">
        <v>239</v>
      </c>
      <c r="B98" s="28">
        <f>SUM(B4:B93)</f>
        <v>247080</v>
      </c>
      <c r="C98" s="28">
        <f t="shared" ref="C98:J98" si="2">SUM(C4:C93)</f>
        <v>74827</v>
      </c>
      <c r="D98" s="28">
        <f t="shared" si="2"/>
        <v>510105</v>
      </c>
      <c r="E98" s="28">
        <f t="shared" si="2"/>
        <v>39134</v>
      </c>
      <c r="F98" s="28">
        <f t="shared" si="2"/>
        <v>565800</v>
      </c>
      <c r="G98" s="28">
        <f t="shared" si="2"/>
        <v>44158</v>
      </c>
      <c r="H98" s="28">
        <f t="shared" si="2"/>
        <v>201382</v>
      </c>
      <c r="I98" s="28">
        <f t="shared" si="2"/>
        <v>339045</v>
      </c>
      <c r="J98" s="28">
        <f t="shared" si="2"/>
        <v>1849358</v>
      </c>
    </row>
    <row r="100" spans="1:10" ht="14.25" customHeight="1">
      <c r="A100" s="232" t="s">
        <v>423</v>
      </c>
    </row>
    <row r="101" spans="1:10" ht="14.25" customHeight="1">
      <c r="A101" s="232" t="s">
        <v>424</v>
      </c>
    </row>
  </sheetData>
  <conditionalFormatting sqref="B4:J50">
    <cfRule type="cellIs" dxfId="118" priority="2" operator="lessThan">
      <formula>0</formula>
    </cfRule>
    <cfRule type="cellIs" dxfId="117" priority="3" operator="lessThan">
      <formula>0</formula>
    </cfRule>
    <cfRule type="cellIs" dxfId="116" priority="4" operator="equal">
      <formula>0</formula>
    </cfRule>
  </conditionalFormatting>
  <conditionalFormatting sqref="B4:J93">
    <cfRule type="cellIs" dxfId="115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A514-04D2-4543-9C99-32E21478E36D}">
  <sheetPr codeName="Sheet38"/>
  <dimension ref="A1:AC50"/>
  <sheetViews>
    <sheetView zoomScaleNormal="100" workbookViewId="0">
      <pane ySplit="3" topLeftCell="A28" activePane="bottomLeft" state="frozen"/>
      <selection pane="bottomLeft" activeCell="D58" sqref="D58"/>
      <selection activeCell="D58" sqref="D58"/>
    </sheetView>
  </sheetViews>
  <sheetFormatPr defaultColWidth="21.42578125" defaultRowHeight="14.25" customHeight="1"/>
  <cols>
    <col min="1" max="1" width="17.42578125" customWidth="1"/>
    <col min="2" max="2" width="6.140625" style="194" bestFit="1" customWidth="1"/>
    <col min="3" max="3" width="11.42578125" style="194" customWidth="1"/>
    <col min="4" max="4" width="7" style="194" customWidth="1"/>
    <col min="5" max="5" width="7.5703125" style="194" customWidth="1"/>
    <col min="6" max="6" width="7.7109375" style="194" customWidth="1"/>
    <col min="7" max="7" width="8.5703125" style="194" customWidth="1"/>
    <col min="8" max="8" width="8.140625" style="194" customWidth="1"/>
    <col min="9" max="9" width="10.42578125" style="194" customWidth="1"/>
    <col min="10" max="10" width="9.7109375" style="194" customWidth="1"/>
    <col min="11" max="11" width="19.140625" bestFit="1" customWidth="1"/>
    <col min="12" max="12" width="13.85546875" customWidth="1"/>
    <col min="13" max="13" width="11.7109375" customWidth="1"/>
    <col min="14" max="14" width="12.5703125" style="26" customWidth="1"/>
    <col min="15" max="15" width="14" customWidth="1"/>
    <col min="16" max="16" width="13.28515625" customWidth="1"/>
    <col min="17" max="17" width="12.5703125" customWidth="1"/>
    <col min="18" max="18" width="13.140625" customWidth="1"/>
    <col min="19" max="19" width="13.5703125" customWidth="1"/>
    <col min="20" max="20" width="12.42578125" customWidth="1"/>
    <col min="27" max="27" width="10.28515625" style="26" customWidth="1"/>
    <col min="28" max="28" width="12.42578125" style="26" customWidth="1"/>
    <col min="29" max="29" width="8.42578125" style="26" customWidth="1"/>
    <col min="32" max="32" width="8.42578125" customWidth="1"/>
  </cols>
  <sheetData>
    <row r="1" spans="1:10" ht="16.5" customHeight="1">
      <c r="A1" s="1" t="s">
        <v>414</v>
      </c>
    </row>
    <row r="2" spans="1:10" ht="14.25" customHeight="1">
      <c r="A2" s="1"/>
    </row>
    <row r="3" spans="1:10" ht="38.1" customHeight="1">
      <c r="B3" s="228" t="s">
        <v>415</v>
      </c>
      <c r="C3" s="42" t="s">
        <v>416</v>
      </c>
      <c r="D3" s="42" t="s">
        <v>417</v>
      </c>
      <c r="E3" s="42" t="s">
        <v>418</v>
      </c>
      <c r="F3" s="42" t="s">
        <v>419</v>
      </c>
      <c r="G3" s="42" t="s">
        <v>420</v>
      </c>
      <c r="H3" s="42" t="s">
        <v>421</v>
      </c>
      <c r="I3" s="42" t="s">
        <v>358</v>
      </c>
      <c r="J3" s="42" t="s">
        <v>422</v>
      </c>
    </row>
    <row r="4" spans="1:10" ht="14.25" customHeight="1">
      <c r="A4" s="191" t="s">
        <v>321</v>
      </c>
      <c r="B4" s="192">
        <v>63</v>
      </c>
      <c r="C4" s="191">
        <v>153</v>
      </c>
      <c r="D4" s="192">
        <v>3974</v>
      </c>
      <c r="E4" s="191">
        <v>0</v>
      </c>
      <c r="F4" s="192">
        <v>3799</v>
      </c>
      <c r="G4" s="191">
        <v>0</v>
      </c>
      <c r="H4" s="229">
        <v>787</v>
      </c>
      <c r="I4" s="191">
        <v>49</v>
      </c>
      <c r="J4" s="192">
        <v>14687</v>
      </c>
    </row>
    <row r="5" spans="1:10" ht="14.25" customHeight="1">
      <c r="A5" s="191" t="s">
        <v>185</v>
      </c>
      <c r="B5" s="191">
        <v>449</v>
      </c>
      <c r="C5" s="191">
        <v>276</v>
      </c>
      <c r="D5" s="192">
        <v>3632</v>
      </c>
      <c r="E5" s="191">
        <v>0</v>
      </c>
      <c r="F5" s="191">
        <v>887</v>
      </c>
      <c r="G5" s="191">
        <v>0</v>
      </c>
      <c r="H5" s="229">
        <v>888</v>
      </c>
      <c r="I5" s="191">
        <v>280</v>
      </c>
      <c r="J5" s="192">
        <v>9122</v>
      </c>
    </row>
    <row r="6" spans="1:10" ht="14.25" customHeight="1">
      <c r="A6" s="191" t="s">
        <v>29</v>
      </c>
      <c r="B6" s="191">
        <v>0</v>
      </c>
      <c r="C6" s="191">
        <v>0</v>
      </c>
      <c r="D6" s="191">
        <v>266</v>
      </c>
      <c r="E6" s="191">
        <v>23</v>
      </c>
      <c r="F6" s="191">
        <v>25</v>
      </c>
      <c r="G6" s="191">
        <v>1</v>
      </c>
      <c r="H6" s="229">
        <v>139</v>
      </c>
      <c r="I6" s="191">
        <v>102</v>
      </c>
      <c r="J6" s="192">
        <v>1303</v>
      </c>
    </row>
    <row r="7" spans="1:10" ht="14.25" customHeight="1">
      <c r="A7" s="191" t="s">
        <v>30</v>
      </c>
      <c r="B7" s="191">
        <v>520</v>
      </c>
      <c r="C7" s="191">
        <v>250</v>
      </c>
      <c r="D7" s="192">
        <v>5762</v>
      </c>
      <c r="E7" s="191">
        <v>49</v>
      </c>
      <c r="F7" s="192">
        <v>4565</v>
      </c>
      <c r="G7" s="191">
        <v>0</v>
      </c>
      <c r="H7" s="230">
        <v>2616</v>
      </c>
      <c r="I7" s="191">
        <v>0</v>
      </c>
      <c r="J7" s="192">
        <v>6103</v>
      </c>
    </row>
    <row r="8" spans="1:10" ht="14.25" customHeight="1">
      <c r="A8" s="191" t="s">
        <v>32</v>
      </c>
      <c r="B8" s="192">
        <v>1805</v>
      </c>
      <c r="C8" s="192">
        <v>1573</v>
      </c>
      <c r="D8" s="192">
        <v>8268</v>
      </c>
      <c r="E8" s="191">
        <v>31</v>
      </c>
      <c r="F8" s="192">
        <v>11038</v>
      </c>
      <c r="G8" s="191">
        <v>0</v>
      </c>
      <c r="H8" s="230">
        <v>4070</v>
      </c>
      <c r="I8" s="192">
        <v>12727</v>
      </c>
      <c r="J8" s="192">
        <v>16797</v>
      </c>
    </row>
    <row r="9" spans="1:10" ht="14.25" customHeight="1">
      <c r="A9" s="191" t="s">
        <v>33</v>
      </c>
      <c r="B9" s="191">
        <v>410</v>
      </c>
      <c r="C9" s="191">
        <v>245</v>
      </c>
      <c r="D9" s="192">
        <v>2411</v>
      </c>
      <c r="E9" s="191">
        <v>0</v>
      </c>
      <c r="F9" s="192">
        <v>2556</v>
      </c>
      <c r="G9" s="191">
        <v>0</v>
      </c>
      <c r="H9" s="229">
        <v>488</v>
      </c>
      <c r="I9" s="191">
        <v>0</v>
      </c>
      <c r="J9" s="192">
        <v>15177</v>
      </c>
    </row>
    <row r="10" spans="1:10" ht="14.25" customHeight="1">
      <c r="A10" s="191" t="s">
        <v>37</v>
      </c>
      <c r="B10" s="191">
        <v>82</v>
      </c>
      <c r="C10" s="191">
        <v>0</v>
      </c>
      <c r="D10" s="192">
        <v>2157</v>
      </c>
      <c r="E10" s="191">
        <v>10</v>
      </c>
      <c r="F10" s="191">
        <v>221</v>
      </c>
      <c r="G10" s="191">
        <v>0</v>
      </c>
      <c r="H10" s="229">
        <v>169</v>
      </c>
      <c r="I10" s="191">
        <v>0</v>
      </c>
      <c r="J10" s="192">
        <v>6183</v>
      </c>
    </row>
    <row r="11" spans="1:10" ht="14.25" customHeight="1">
      <c r="A11" s="191" t="s">
        <v>215</v>
      </c>
      <c r="B11" s="191">
        <v>26</v>
      </c>
      <c r="C11" s="191">
        <v>0</v>
      </c>
      <c r="D11" s="192">
        <v>2922</v>
      </c>
      <c r="E11" s="191">
        <v>0</v>
      </c>
      <c r="F11" s="192">
        <v>1990</v>
      </c>
      <c r="G11" s="191">
        <v>0</v>
      </c>
      <c r="H11" s="229">
        <v>213</v>
      </c>
      <c r="I11" s="191">
        <v>0</v>
      </c>
      <c r="J11" s="192">
        <v>2494</v>
      </c>
    </row>
    <row r="12" spans="1:10" ht="14.25" customHeight="1">
      <c r="A12" s="191" t="s">
        <v>38</v>
      </c>
      <c r="B12" s="192">
        <v>3847</v>
      </c>
      <c r="C12" s="192">
        <v>1470</v>
      </c>
      <c r="D12" s="192">
        <v>12066</v>
      </c>
      <c r="E12" s="192">
        <v>1111</v>
      </c>
      <c r="F12" s="192">
        <v>8749</v>
      </c>
      <c r="G12" s="191">
        <v>0</v>
      </c>
      <c r="H12" s="230">
        <v>3972</v>
      </c>
      <c r="I12" s="192">
        <v>20148</v>
      </c>
      <c r="J12" s="192">
        <v>24741</v>
      </c>
    </row>
    <row r="13" spans="1:10" ht="14.25" customHeight="1">
      <c r="A13" s="191" t="s">
        <v>42</v>
      </c>
      <c r="B13" s="192">
        <v>2572</v>
      </c>
      <c r="C13" s="191">
        <v>78</v>
      </c>
      <c r="D13" s="192">
        <v>4047</v>
      </c>
      <c r="E13" s="191">
        <v>643</v>
      </c>
      <c r="F13" s="192">
        <v>3363</v>
      </c>
      <c r="G13" s="191">
        <v>0</v>
      </c>
      <c r="H13" s="230">
        <v>2891</v>
      </c>
      <c r="I13" s="191">
        <v>0</v>
      </c>
      <c r="J13" s="192">
        <v>16715</v>
      </c>
    </row>
    <row r="14" spans="1:10" ht="14.25" customHeight="1">
      <c r="A14" s="191" t="s">
        <v>44</v>
      </c>
      <c r="B14" s="191">
        <v>190</v>
      </c>
      <c r="C14" s="191">
        <v>6</v>
      </c>
      <c r="D14" s="191">
        <v>671</v>
      </c>
      <c r="E14" s="191">
        <v>43</v>
      </c>
      <c r="F14" s="191">
        <v>122</v>
      </c>
      <c r="G14" s="191">
        <v>0</v>
      </c>
      <c r="H14" s="229">
        <v>151</v>
      </c>
      <c r="I14" s="191">
        <v>0</v>
      </c>
      <c r="J14" s="192">
        <v>5930</v>
      </c>
    </row>
    <row r="15" spans="1:10" ht="14.25" customHeight="1">
      <c r="A15" s="191" t="s">
        <v>47</v>
      </c>
      <c r="B15" s="191">
        <v>197</v>
      </c>
      <c r="C15" s="191">
        <v>38</v>
      </c>
      <c r="D15" s="192">
        <v>3211</v>
      </c>
      <c r="E15" s="191">
        <v>0</v>
      </c>
      <c r="F15" s="192">
        <v>2766</v>
      </c>
      <c r="G15" s="191">
        <v>0</v>
      </c>
      <c r="H15" s="229">
        <v>427</v>
      </c>
      <c r="I15" s="191">
        <v>167</v>
      </c>
      <c r="J15" s="192">
        <v>5481</v>
      </c>
    </row>
    <row r="16" spans="1:10" ht="14.25" customHeight="1">
      <c r="A16" s="191" t="s">
        <v>49</v>
      </c>
      <c r="B16" s="191">
        <v>218</v>
      </c>
      <c r="C16" s="191">
        <v>615</v>
      </c>
      <c r="D16" s="192">
        <v>2027</v>
      </c>
      <c r="E16" s="191">
        <v>56</v>
      </c>
      <c r="F16" s="192">
        <v>8764</v>
      </c>
      <c r="G16" s="191">
        <v>0</v>
      </c>
      <c r="H16" s="230">
        <v>1914</v>
      </c>
      <c r="I16" s="192">
        <v>6436</v>
      </c>
      <c r="J16" s="192">
        <v>10416</v>
      </c>
    </row>
    <row r="17" spans="1:10" ht="14.25" customHeight="1">
      <c r="A17" s="191" t="s">
        <v>52</v>
      </c>
      <c r="B17" s="192">
        <v>1430</v>
      </c>
      <c r="C17" s="191">
        <v>290</v>
      </c>
      <c r="D17" s="192">
        <v>3574</v>
      </c>
      <c r="E17" s="191">
        <v>1</v>
      </c>
      <c r="F17" s="192">
        <v>3143</v>
      </c>
      <c r="G17" s="191">
        <v>0</v>
      </c>
      <c r="H17" s="230">
        <v>2348</v>
      </c>
      <c r="I17" s="191">
        <v>0</v>
      </c>
      <c r="J17" s="192">
        <v>12181</v>
      </c>
    </row>
    <row r="18" spans="1:10" s="89" customFormat="1" ht="14.25" customHeight="1">
      <c r="A18" s="191" t="s">
        <v>54</v>
      </c>
      <c r="B18" s="192">
        <v>905</v>
      </c>
      <c r="C18" s="192">
        <v>2994</v>
      </c>
      <c r="D18" s="192">
        <v>4501</v>
      </c>
      <c r="E18" s="192">
        <v>4919</v>
      </c>
      <c r="F18" s="192">
        <v>7501</v>
      </c>
      <c r="G18" s="191">
        <v>820</v>
      </c>
      <c r="H18" s="230">
        <v>2352</v>
      </c>
      <c r="I18" s="192">
        <v>4491</v>
      </c>
      <c r="J18" s="192">
        <v>34663</v>
      </c>
    </row>
    <row r="19" spans="1:10" ht="14.25" customHeight="1">
      <c r="A19" s="191" t="s">
        <v>56</v>
      </c>
      <c r="B19" s="192">
        <v>941</v>
      </c>
      <c r="C19" s="192">
        <v>1215</v>
      </c>
      <c r="D19" s="192">
        <v>5079</v>
      </c>
      <c r="E19" s="191">
        <v>0</v>
      </c>
      <c r="F19" s="192">
        <v>2587</v>
      </c>
      <c r="G19" s="191">
        <v>0</v>
      </c>
      <c r="H19" s="230">
        <v>6552</v>
      </c>
      <c r="I19" s="192">
        <v>8459</v>
      </c>
      <c r="J19" s="192">
        <v>12502</v>
      </c>
    </row>
    <row r="20" spans="1:10" ht="14.25" customHeight="1">
      <c r="A20" s="191" t="s">
        <v>57</v>
      </c>
      <c r="B20" s="192">
        <v>4614</v>
      </c>
      <c r="C20" s="192">
        <v>3366</v>
      </c>
      <c r="D20" s="192">
        <v>10954</v>
      </c>
      <c r="E20" s="192">
        <v>2250</v>
      </c>
      <c r="F20" s="192">
        <v>9777</v>
      </c>
      <c r="G20" s="191">
        <v>0</v>
      </c>
      <c r="H20" s="230">
        <v>11324</v>
      </c>
      <c r="I20" s="192">
        <v>21200</v>
      </c>
      <c r="J20" s="192">
        <v>70292</v>
      </c>
    </row>
    <row r="21" spans="1:10" ht="14.25" customHeight="1">
      <c r="A21" s="191" t="s">
        <v>59</v>
      </c>
      <c r="B21" s="192">
        <v>1161</v>
      </c>
      <c r="C21" s="191">
        <v>654</v>
      </c>
      <c r="D21" s="192">
        <v>18551</v>
      </c>
      <c r="E21" s="192">
        <v>2545</v>
      </c>
      <c r="F21" s="192">
        <v>9553</v>
      </c>
      <c r="G21" s="191">
        <v>0</v>
      </c>
      <c r="H21" s="230">
        <v>6965</v>
      </c>
      <c r="I21" s="191">
        <v>0</v>
      </c>
      <c r="J21" s="192">
        <v>30761</v>
      </c>
    </row>
    <row r="22" spans="1:10" ht="14.25" customHeight="1">
      <c r="A22" s="191" t="s">
        <v>322</v>
      </c>
      <c r="B22" s="192">
        <v>3116</v>
      </c>
      <c r="C22" s="191">
        <v>512</v>
      </c>
      <c r="D22" s="192">
        <v>17372</v>
      </c>
      <c r="E22" s="191">
        <v>8</v>
      </c>
      <c r="F22" s="192">
        <v>2812</v>
      </c>
      <c r="G22" s="192">
        <v>2069</v>
      </c>
      <c r="H22" s="229">
        <v>900</v>
      </c>
      <c r="I22" s="191">
        <v>0</v>
      </c>
      <c r="J22" s="192">
        <v>14422</v>
      </c>
    </row>
    <row r="23" spans="1:10" ht="14.25" customHeight="1">
      <c r="A23" s="191" t="s">
        <v>222</v>
      </c>
      <c r="B23" s="192">
        <v>2754</v>
      </c>
      <c r="C23" s="191">
        <v>0</v>
      </c>
      <c r="D23" s="192">
        <v>10852</v>
      </c>
      <c r="E23" s="192">
        <v>1955</v>
      </c>
      <c r="F23" s="192">
        <v>8036</v>
      </c>
      <c r="G23" s="191">
        <v>0</v>
      </c>
      <c r="H23" s="230">
        <v>1626</v>
      </c>
      <c r="I23" s="191">
        <v>0</v>
      </c>
      <c r="J23" s="192">
        <v>12157</v>
      </c>
    </row>
    <row r="24" spans="1:10" ht="14.25" customHeight="1">
      <c r="A24" s="191" t="s">
        <v>60</v>
      </c>
      <c r="B24" s="191">
        <v>772</v>
      </c>
      <c r="C24" s="192">
        <v>1032</v>
      </c>
      <c r="D24" s="192">
        <v>6002</v>
      </c>
      <c r="E24" s="191">
        <v>205</v>
      </c>
      <c r="F24" s="192">
        <v>1129</v>
      </c>
      <c r="G24" s="191">
        <v>0</v>
      </c>
      <c r="H24" s="229">
        <v>491</v>
      </c>
      <c r="I24" s="191">
        <v>0</v>
      </c>
      <c r="J24" s="192">
        <v>9123</v>
      </c>
    </row>
    <row r="25" spans="1:10" ht="14.25" customHeight="1">
      <c r="A25" s="191" t="s">
        <v>323</v>
      </c>
      <c r="B25" s="192">
        <v>6199</v>
      </c>
      <c r="C25" s="192">
        <v>2362</v>
      </c>
      <c r="D25" s="192">
        <v>10991</v>
      </c>
      <c r="E25" s="191">
        <v>725</v>
      </c>
      <c r="F25" s="192">
        <v>5850</v>
      </c>
      <c r="G25" s="191">
        <v>0</v>
      </c>
      <c r="H25" s="230">
        <v>1167</v>
      </c>
      <c r="I25" s="191">
        <v>0</v>
      </c>
      <c r="J25" s="192">
        <v>8820</v>
      </c>
    </row>
    <row r="26" spans="1:10" ht="14.25" customHeight="1">
      <c r="A26" s="191" t="s">
        <v>63</v>
      </c>
      <c r="B26" s="191">
        <v>69</v>
      </c>
      <c r="C26" s="191">
        <v>37</v>
      </c>
      <c r="D26" s="192">
        <v>1185</v>
      </c>
      <c r="E26" s="191">
        <v>20</v>
      </c>
      <c r="F26" s="191">
        <v>301</v>
      </c>
      <c r="G26" s="191">
        <v>0</v>
      </c>
      <c r="H26" s="229">
        <v>263</v>
      </c>
      <c r="I26" s="191">
        <v>0</v>
      </c>
      <c r="J26" s="192">
        <v>1447</v>
      </c>
    </row>
    <row r="27" spans="1:10" ht="14.25" customHeight="1">
      <c r="A27" s="191" t="s">
        <v>65</v>
      </c>
      <c r="B27" s="191">
        <v>163</v>
      </c>
      <c r="C27" s="191">
        <v>318</v>
      </c>
      <c r="D27" s="192">
        <v>6690</v>
      </c>
      <c r="E27" s="191">
        <v>0</v>
      </c>
      <c r="F27" s="192">
        <v>1088</v>
      </c>
      <c r="G27" s="191">
        <v>0</v>
      </c>
      <c r="H27" s="229">
        <v>845</v>
      </c>
      <c r="I27" s="191">
        <v>345</v>
      </c>
      <c r="J27" s="192">
        <v>41594</v>
      </c>
    </row>
    <row r="28" spans="1:10" ht="14.25" customHeight="1">
      <c r="A28" s="191" t="s">
        <v>70</v>
      </c>
      <c r="B28" s="192">
        <v>4025</v>
      </c>
      <c r="C28" s="192">
        <v>5068</v>
      </c>
      <c r="D28" s="192">
        <v>11176</v>
      </c>
      <c r="E28" s="192">
        <v>1433</v>
      </c>
      <c r="F28" s="192">
        <v>8085</v>
      </c>
      <c r="G28" s="191">
        <v>0</v>
      </c>
      <c r="H28" s="230">
        <v>7291</v>
      </c>
      <c r="I28" s="192">
        <v>30614</v>
      </c>
      <c r="J28" s="192">
        <v>24549</v>
      </c>
    </row>
    <row r="29" spans="1:10" ht="14.25" customHeight="1">
      <c r="A29" s="191" t="s">
        <v>74</v>
      </c>
      <c r="B29" s="191">
        <v>317</v>
      </c>
      <c r="C29" s="191">
        <v>0</v>
      </c>
      <c r="D29" s="192">
        <v>1824</v>
      </c>
      <c r="E29" s="191">
        <v>20</v>
      </c>
      <c r="F29" s="192">
        <v>1140</v>
      </c>
      <c r="G29" s="191">
        <v>0</v>
      </c>
      <c r="H29" s="229">
        <v>0</v>
      </c>
      <c r="I29" s="191">
        <v>0</v>
      </c>
      <c r="J29" s="192">
        <v>4693</v>
      </c>
    </row>
    <row r="30" spans="1:10" ht="14.25" customHeight="1">
      <c r="A30" s="191" t="s">
        <v>75</v>
      </c>
      <c r="B30" s="191">
        <v>538</v>
      </c>
      <c r="C30" s="191">
        <v>0</v>
      </c>
      <c r="D30" s="192">
        <v>6584</v>
      </c>
      <c r="E30" s="191">
        <v>0</v>
      </c>
      <c r="F30" s="192">
        <v>1096</v>
      </c>
      <c r="G30" s="191">
        <v>0</v>
      </c>
      <c r="H30" s="229">
        <v>308</v>
      </c>
      <c r="I30" s="191">
        <v>0</v>
      </c>
      <c r="J30" s="192">
        <v>15004</v>
      </c>
    </row>
    <row r="31" spans="1:10" ht="14.25" customHeight="1">
      <c r="A31" s="191" t="s">
        <v>76</v>
      </c>
      <c r="B31" s="191">
        <v>118</v>
      </c>
      <c r="C31" s="192">
        <v>3012</v>
      </c>
      <c r="D31" s="192">
        <v>2878</v>
      </c>
      <c r="E31" s="191">
        <v>0</v>
      </c>
      <c r="F31" s="192">
        <v>7637</v>
      </c>
      <c r="G31" s="191">
        <v>0</v>
      </c>
      <c r="H31" s="230">
        <v>4693</v>
      </c>
      <c r="I31" s="192">
        <v>23838</v>
      </c>
      <c r="J31" s="192">
        <v>42940</v>
      </c>
    </row>
    <row r="32" spans="1:10" ht="14.25" customHeight="1">
      <c r="A32" s="191" t="s">
        <v>79</v>
      </c>
      <c r="B32" s="191">
        <v>63</v>
      </c>
      <c r="C32" s="192">
        <v>2764</v>
      </c>
      <c r="D32" s="192">
        <v>5397</v>
      </c>
      <c r="E32" s="191">
        <v>0</v>
      </c>
      <c r="F32" s="192">
        <v>7687</v>
      </c>
      <c r="G32" s="191">
        <v>0</v>
      </c>
      <c r="H32" s="230">
        <v>4381</v>
      </c>
      <c r="I32" s="192">
        <v>19457</v>
      </c>
      <c r="J32" s="192">
        <v>25822</v>
      </c>
    </row>
    <row r="33" spans="1:10" ht="14.25" customHeight="1">
      <c r="A33" s="191" t="s">
        <v>187</v>
      </c>
      <c r="B33" s="191">
        <v>408</v>
      </c>
      <c r="C33" s="191">
        <v>2</v>
      </c>
      <c r="D33" s="192">
        <v>2975</v>
      </c>
      <c r="E33" s="191">
        <v>0</v>
      </c>
      <c r="F33" s="191">
        <v>369</v>
      </c>
      <c r="G33" s="191">
        <v>0</v>
      </c>
      <c r="H33" s="229">
        <v>123</v>
      </c>
      <c r="I33" s="191">
        <v>2</v>
      </c>
      <c r="J33" s="192">
        <v>9263</v>
      </c>
    </row>
    <row r="34" spans="1:10" ht="14.25" customHeight="1">
      <c r="A34" s="191" t="s">
        <v>82</v>
      </c>
      <c r="B34" s="191">
        <v>187</v>
      </c>
      <c r="C34" s="191">
        <v>0</v>
      </c>
      <c r="D34" s="192">
        <v>4433</v>
      </c>
      <c r="E34" s="191">
        <v>0</v>
      </c>
      <c r="F34" s="192">
        <v>5914</v>
      </c>
      <c r="G34" s="191">
        <v>0</v>
      </c>
      <c r="H34" s="229">
        <v>792</v>
      </c>
      <c r="I34" s="191">
        <v>0</v>
      </c>
      <c r="J34" s="192">
        <v>6374</v>
      </c>
    </row>
    <row r="35" spans="1:10" ht="14.25" customHeight="1">
      <c r="A35" s="191" t="s">
        <v>226</v>
      </c>
      <c r="B35" s="191">
        <v>73</v>
      </c>
      <c r="C35" s="191">
        <v>0</v>
      </c>
      <c r="D35" s="191">
        <v>845</v>
      </c>
      <c r="E35" s="191">
        <v>214</v>
      </c>
      <c r="F35" s="191">
        <v>439</v>
      </c>
      <c r="G35" s="191">
        <v>0</v>
      </c>
      <c r="H35" s="229">
        <v>0</v>
      </c>
      <c r="I35" s="191">
        <v>0</v>
      </c>
      <c r="J35" s="191">
        <v>1064</v>
      </c>
    </row>
    <row r="36" spans="1:10" ht="14.25" customHeight="1">
      <c r="A36" s="191" t="s">
        <v>85</v>
      </c>
      <c r="B36" s="191">
        <v>2</v>
      </c>
      <c r="C36" s="191">
        <v>97</v>
      </c>
      <c r="D36" s="192">
        <v>1688</v>
      </c>
      <c r="E36" s="191">
        <v>0</v>
      </c>
      <c r="F36" s="191">
        <v>306</v>
      </c>
      <c r="G36" s="191">
        <v>0</v>
      </c>
      <c r="H36" s="229">
        <v>87</v>
      </c>
      <c r="I36" s="191">
        <v>179</v>
      </c>
      <c r="J36" s="191">
        <v>2130</v>
      </c>
    </row>
    <row r="37" spans="1:10" ht="14.25" customHeight="1">
      <c r="A37" s="191" t="s">
        <v>88</v>
      </c>
      <c r="B37" s="192">
        <v>1025</v>
      </c>
      <c r="C37" s="192">
        <v>3007</v>
      </c>
      <c r="D37" s="192">
        <v>5727</v>
      </c>
      <c r="E37" s="191">
        <v>0</v>
      </c>
      <c r="F37" s="192">
        <v>18095</v>
      </c>
      <c r="G37" s="191">
        <v>0</v>
      </c>
      <c r="H37" s="230">
        <v>1417</v>
      </c>
      <c r="I37" s="191">
        <v>0</v>
      </c>
      <c r="J37" s="192">
        <v>7797</v>
      </c>
    </row>
    <row r="38" spans="1:10" ht="14.25" customHeight="1">
      <c r="A38" s="191" t="s">
        <v>227</v>
      </c>
      <c r="B38" s="192">
        <v>1199</v>
      </c>
      <c r="C38" s="191">
        <v>569</v>
      </c>
      <c r="D38" s="192">
        <v>2891</v>
      </c>
      <c r="E38" s="191">
        <v>0</v>
      </c>
      <c r="F38" s="192">
        <v>6368</v>
      </c>
      <c r="G38" s="191">
        <v>0</v>
      </c>
      <c r="H38" s="230">
        <v>1902</v>
      </c>
      <c r="I38" s="192">
        <v>4574</v>
      </c>
      <c r="J38" s="192">
        <v>33485</v>
      </c>
    </row>
    <row r="39" spans="1:10" ht="14.25" customHeight="1">
      <c r="A39" s="191" t="s">
        <v>91</v>
      </c>
      <c r="B39" s="191">
        <v>304</v>
      </c>
      <c r="C39" s="191">
        <v>0</v>
      </c>
      <c r="D39" s="192">
        <v>3778</v>
      </c>
      <c r="E39" s="191">
        <v>0</v>
      </c>
      <c r="F39" s="191">
        <v>0</v>
      </c>
      <c r="G39" s="191">
        <v>0</v>
      </c>
      <c r="H39" s="229">
        <v>0</v>
      </c>
      <c r="I39" s="191">
        <v>0</v>
      </c>
      <c r="J39" s="192">
        <v>6016</v>
      </c>
    </row>
    <row r="40" spans="1:10" ht="14.25" customHeight="1">
      <c r="A40" s="191" t="s">
        <v>92</v>
      </c>
      <c r="B40" s="192">
        <v>9291</v>
      </c>
      <c r="C40" s="192">
        <v>1302</v>
      </c>
      <c r="D40" s="192">
        <v>5349</v>
      </c>
      <c r="E40" s="191">
        <v>521</v>
      </c>
      <c r="F40" s="192">
        <v>5022</v>
      </c>
      <c r="G40" s="191">
        <v>33</v>
      </c>
      <c r="H40" s="230">
        <v>3132</v>
      </c>
      <c r="I40" s="192">
        <v>6718</v>
      </c>
      <c r="J40" s="192">
        <v>40439</v>
      </c>
    </row>
    <row r="41" spans="1:10" ht="14.25" customHeight="1">
      <c r="A41" s="191" t="s">
        <v>189</v>
      </c>
      <c r="B41" s="192">
        <v>1293</v>
      </c>
      <c r="C41" s="192">
        <v>1648</v>
      </c>
      <c r="D41" s="192">
        <v>6095</v>
      </c>
      <c r="E41" s="191">
        <v>0</v>
      </c>
      <c r="F41" s="192">
        <v>22939</v>
      </c>
      <c r="G41" s="191">
        <v>0</v>
      </c>
      <c r="H41" s="230">
        <v>9092</v>
      </c>
      <c r="I41" s="192">
        <v>18939</v>
      </c>
      <c r="J41" s="192">
        <v>55663</v>
      </c>
    </row>
    <row r="42" spans="1:10" ht="14.25" customHeight="1">
      <c r="A42" s="191" t="s">
        <v>96</v>
      </c>
      <c r="B42" s="191">
        <v>447</v>
      </c>
      <c r="C42" s="192">
        <v>3307</v>
      </c>
      <c r="D42" s="192">
        <v>3951</v>
      </c>
      <c r="E42" s="191">
        <v>0</v>
      </c>
      <c r="F42" s="192">
        <v>4613</v>
      </c>
      <c r="G42" s="191">
        <v>0</v>
      </c>
      <c r="H42" s="229">
        <v>1091</v>
      </c>
      <c r="I42" s="191">
        <v>0</v>
      </c>
      <c r="J42" s="192">
        <v>9978</v>
      </c>
    </row>
    <row r="43" spans="1:10" ht="14.25" customHeight="1">
      <c r="A43" s="191" t="s">
        <v>98</v>
      </c>
      <c r="B43" s="191">
        <v>278</v>
      </c>
      <c r="C43" s="191">
        <v>2</v>
      </c>
      <c r="D43" s="192">
        <v>3961</v>
      </c>
      <c r="E43" s="191">
        <v>189</v>
      </c>
      <c r="F43" s="192">
        <v>1139</v>
      </c>
      <c r="G43" s="191">
        <v>0</v>
      </c>
      <c r="H43" s="229">
        <v>678</v>
      </c>
      <c r="I43" s="191">
        <v>0</v>
      </c>
      <c r="J43" s="192">
        <v>9736</v>
      </c>
    </row>
    <row r="44" spans="1:10" ht="14.25" customHeight="1">
      <c r="A44" s="191" t="s">
        <v>99</v>
      </c>
      <c r="B44" s="191">
        <v>651</v>
      </c>
      <c r="C44" s="191">
        <v>157</v>
      </c>
      <c r="D44" s="192">
        <v>4407</v>
      </c>
      <c r="E44" s="191">
        <v>0</v>
      </c>
      <c r="F44" s="192">
        <v>1209</v>
      </c>
      <c r="G44" s="191">
        <v>81</v>
      </c>
      <c r="H44" s="229">
        <v>3</v>
      </c>
      <c r="I44" s="191">
        <v>0</v>
      </c>
      <c r="J44" s="192">
        <v>15906</v>
      </c>
    </row>
    <row r="45" spans="1:10" ht="14.25" customHeight="1">
      <c r="A45" s="191" t="s">
        <v>228</v>
      </c>
      <c r="B45" s="192">
        <v>15604</v>
      </c>
      <c r="C45" s="191">
        <v>580</v>
      </c>
      <c r="D45" s="192">
        <v>5521</v>
      </c>
      <c r="E45" s="191">
        <v>0</v>
      </c>
      <c r="F45" s="192">
        <v>20750</v>
      </c>
      <c r="G45" s="191">
        <v>344</v>
      </c>
      <c r="H45" s="230">
        <v>3513</v>
      </c>
      <c r="I45" s="192">
        <v>2740</v>
      </c>
      <c r="J45" s="192">
        <v>30531</v>
      </c>
    </row>
    <row r="46" spans="1:10" ht="14.25" customHeight="1">
      <c r="A46" s="191" t="s">
        <v>102</v>
      </c>
      <c r="B46" s="191">
        <v>227</v>
      </c>
      <c r="C46" s="191">
        <v>1</v>
      </c>
      <c r="D46" s="192">
        <v>2085</v>
      </c>
      <c r="E46" s="191">
        <v>0</v>
      </c>
      <c r="F46" s="191">
        <v>575</v>
      </c>
      <c r="G46" s="191">
        <v>0</v>
      </c>
      <c r="H46" s="229">
        <v>83</v>
      </c>
      <c r="I46" s="191">
        <v>0</v>
      </c>
      <c r="J46" s="192">
        <v>963</v>
      </c>
    </row>
    <row r="47" spans="1:10" ht="14.25" customHeight="1">
      <c r="A47" s="191" t="s">
        <v>104</v>
      </c>
      <c r="B47" s="192">
        <v>1334</v>
      </c>
      <c r="C47" s="191">
        <v>0</v>
      </c>
      <c r="D47" s="192">
        <v>11557</v>
      </c>
      <c r="E47" s="192">
        <v>1315</v>
      </c>
      <c r="F47" s="192">
        <v>4513</v>
      </c>
      <c r="G47" s="192">
        <v>13304</v>
      </c>
      <c r="H47" s="230">
        <v>1651</v>
      </c>
      <c r="I47" s="191">
        <v>0</v>
      </c>
      <c r="J47" s="192">
        <v>33403</v>
      </c>
    </row>
    <row r="48" spans="1:10" ht="14.25" customHeight="1">
      <c r="A48" s="191" t="s">
        <v>105</v>
      </c>
      <c r="B48" s="191">
        <v>529</v>
      </c>
      <c r="C48" s="192">
        <v>1097</v>
      </c>
      <c r="D48" s="192">
        <v>4403</v>
      </c>
      <c r="E48" s="191">
        <v>828</v>
      </c>
      <c r="F48" s="192">
        <v>11942</v>
      </c>
      <c r="G48" s="191">
        <v>0</v>
      </c>
      <c r="H48" s="230">
        <v>2768</v>
      </c>
      <c r="I48" s="192">
        <v>1794</v>
      </c>
      <c r="J48" s="192">
        <v>7409</v>
      </c>
    </row>
    <row r="49" spans="1:10" ht="14.25" customHeight="1">
      <c r="A49" s="191" t="s">
        <v>106</v>
      </c>
      <c r="B49" s="191">
        <v>217</v>
      </c>
      <c r="C49" s="191">
        <v>390</v>
      </c>
      <c r="D49" s="192">
        <v>2609</v>
      </c>
      <c r="E49" s="191">
        <v>0</v>
      </c>
      <c r="F49" s="191">
        <v>182</v>
      </c>
      <c r="G49" s="191">
        <v>0</v>
      </c>
      <c r="H49" s="229">
        <v>449</v>
      </c>
      <c r="I49" s="191">
        <v>0</v>
      </c>
      <c r="J49" s="192">
        <v>5029</v>
      </c>
    </row>
    <row r="50" spans="1:10" ht="14.25" customHeight="1">
      <c r="A50" s="191" t="s">
        <v>108</v>
      </c>
      <c r="B50" s="192">
        <v>1596</v>
      </c>
      <c r="C50" s="192">
        <v>979</v>
      </c>
      <c r="D50" s="192">
        <v>2981</v>
      </c>
      <c r="E50" s="191">
        <v>101</v>
      </c>
      <c r="F50" s="192">
        <v>2227</v>
      </c>
      <c r="G50" s="191">
        <v>0</v>
      </c>
      <c r="H50" s="229">
        <v>856</v>
      </c>
      <c r="I50" s="191">
        <v>10</v>
      </c>
      <c r="J50" s="192">
        <v>4755</v>
      </c>
    </row>
  </sheetData>
  <conditionalFormatting sqref="B4:J50">
    <cfRule type="cellIs" dxfId="114" priority="1" operator="lessThan">
      <formula>0</formula>
    </cfRule>
    <cfRule type="cellIs" dxfId="113" priority="2" operator="lessThan">
      <formula>0</formula>
    </cfRule>
    <cfRule type="cellIs" dxfId="112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510E-0ED1-4659-A259-C208B5A84F3F}">
  <sheetPr codeName="Sheet39"/>
  <dimension ref="A1:K53"/>
  <sheetViews>
    <sheetView zoomScaleNormal="100" workbookViewId="0">
      <pane ySplit="3" topLeftCell="A25" activePane="bottomLeft" state="frozen"/>
      <selection pane="bottomLeft" activeCell="A48" sqref="A48:A53"/>
      <selection activeCell="D58" sqref="D58"/>
    </sheetView>
  </sheetViews>
  <sheetFormatPr defaultColWidth="9.140625" defaultRowHeight="14.25" customHeight="1"/>
  <cols>
    <col min="1" max="1" width="19.85546875" customWidth="1"/>
    <col min="2" max="2" width="7.85546875" style="194" customWidth="1"/>
    <col min="3" max="3" width="10.85546875" style="194" customWidth="1"/>
    <col min="4" max="5" width="7.42578125" style="194" customWidth="1"/>
    <col min="6" max="6" width="7.7109375" style="194" customWidth="1"/>
    <col min="7" max="8" width="7.42578125" style="194" customWidth="1"/>
    <col min="9" max="9" width="10" style="194" customWidth="1"/>
    <col min="10" max="10" width="10" style="194" bestFit="1" customWidth="1"/>
    <col min="11" max="11" width="33.42578125" style="26" customWidth="1"/>
    <col min="12" max="12" width="10.28515625" bestFit="1" customWidth="1"/>
    <col min="13" max="13" width="21.5703125" bestFit="1" customWidth="1"/>
    <col min="14" max="14" width="16.5703125" customWidth="1"/>
  </cols>
  <sheetData>
    <row r="1" spans="1:10" ht="15" customHeight="1">
      <c r="A1" s="1" t="s">
        <v>414</v>
      </c>
    </row>
    <row r="2" spans="1:10" ht="14.25" customHeight="1">
      <c r="A2" s="1"/>
    </row>
    <row r="3" spans="1:10" ht="37.5" customHeight="1">
      <c r="B3" s="228" t="s">
        <v>415</v>
      </c>
      <c r="C3" s="42" t="s">
        <v>416</v>
      </c>
      <c r="D3" s="42" t="s">
        <v>417</v>
      </c>
      <c r="E3" s="42" t="s">
        <v>418</v>
      </c>
      <c r="F3" s="42" t="s">
        <v>419</v>
      </c>
      <c r="G3" s="42" t="s">
        <v>420</v>
      </c>
      <c r="H3" s="42" t="s">
        <v>421</v>
      </c>
      <c r="I3" s="42" t="s">
        <v>358</v>
      </c>
      <c r="J3" s="42" t="s">
        <v>425</v>
      </c>
    </row>
    <row r="4" spans="1:10" ht="14.25" customHeight="1">
      <c r="A4" s="191" t="s">
        <v>109</v>
      </c>
      <c r="B4" s="192">
        <v>2840</v>
      </c>
      <c r="C4" s="192">
        <v>4510</v>
      </c>
      <c r="D4" s="192">
        <v>6518</v>
      </c>
      <c r="E4" s="192">
        <v>3770</v>
      </c>
      <c r="F4" s="192">
        <v>6287</v>
      </c>
      <c r="G4" s="191">
        <v>0</v>
      </c>
      <c r="H4" s="230">
        <v>8038</v>
      </c>
      <c r="I4" s="192">
        <v>23175</v>
      </c>
      <c r="J4" s="192">
        <v>18787</v>
      </c>
    </row>
    <row r="5" spans="1:10" ht="14.25" customHeight="1">
      <c r="A5" s="191" t="s">
        <v>229</v>
      </c>
      <c r="B5" s="192">
        <v>1517</v>
      </c>
      <c r="C5" s="191">
        <v>74</v>
      </c>
      <c r="D5" s="192">
        <v>10941</v>
      </c>
      <c r="E5" s="191">
        <v>87</v>
      </c>
      <c r="F5" s="192">
        <v>3688</v>
      </c>
      <c r="G5" s="191">
        <v>0</v>
      </c>
      <c r="H5" s="229">
        <v>0</v>
      </c>
      <c r="I5" s="191">
        <v>0</v>
      </c>
      <c r="J5" s="192">
        <v>16525</v>
      </c>
    </row>
    <row r="6" spans="1:10" ht="14.25" customHeight="1">
      <c r="A6" s="191" t="s">
        <v>112</v>
      </c>
      <c r="B6" s="191">
        <v>137</v>
      </c>
      <c r="C6" s="191">
        <v>248</v>
      </c>
      <c r="D6" s="192">
        <v>5285</v>
      </c>
      <c r="E6" s="191">
        <v>0</v>
      </c>
      <c r="F6" s="192">
        <v>8043</v>
      </c>
      <c r="G6" s="191">
        <v>0</v>
      </c>
      <c r="H6" s="230">
        <v>1849</v>
      </c>
      <c r="I6" s="191">
        <v>0</v>
      </c>
      <c r="J6" s="192">
        <v>29190</v>
      </c>
    </row>
    <row r="7" spans="1:10" ht="14.25" customHeight="1">
      <c r="A7" s="191" t="s">
        <v>324</v>
      </c>
      <c r="B7" s="192">
        <v>1570</v>
      </c>
      <c r="C7" s="191">
        <v>658</v>
      </c>
      <c r="D7" s="192">
        <v>15414</v>
      </c>
      <c r="E7" s="192">
        <v>1733</v>
      </c>
      <c r="F7" s="192">
        <v>1285</v>
      </c>
      <c r="G7" s="191">
        <v>0</v>
      </c>
      <c r="H7" s="230">
        <v>2052</v>
      </c>
      <c r="I7" s="191">
        <v>0</v>
      </c>
      <c r="J7" s="192">
        <v>12197</v>
      </c>
    </row>
    <row r="8" spans="1:10" ht="14.25" customHeight="1">
      <c r="A8" s="191" t="s">
        <v>114</v>
      </c>
      <c r="B8" s="191">
        <v>37</v>
      </c>
      <c r="C8" s="191">
        <v>226</v>
      </c>
      <c r="D8" s="192">
        <v>4712</v>
      </c>
      <c r="E8" s="192">
        <v>1467</v>
      </c>
      <c r="F8" s="192">
        <v>1461</v>
      </c>
      <c r="G8" s="191">
        <v>0</v>
      </c>
      <c r="H8" s="229">
        <v>829</v>
      </c>
      <c r="I8" s="191">
        <v>0</v>
      </c>
      <c r="J8" s="192">
        <v>11904</v>
      </c>
    </row>
    <row r="9" spans="1:10" ht="14.25" customHeight="1">
      <c r="A9" s="191" t="s">
        <v>116</v>
      </c>
      <c r="B9" s="191">
        <v>614</v>
      </c>
      <c r="C9" s="192">
        <v>1887</v>
      </c>
      <c r="D9" s="192">
        <v>2862</v>
      </c>
      <c r="E9" s="191">
        <v>0</v>
      </c>
      <c r="F9" s="192">
        <v>5913</v>
      </c>
      <c r="G9" s="191">
        <v>0</v>
      </c>
      <c r="H9" s="230">
        <v>1747</v>
      </c>
      <c r="I9" s="191">
        <v>1</v>
      </c>
      <c r="J9" s="192">
        <v>3458</v>
      </c>
    </row>
    <row r="10" spans="1:10" ht="14.25" customHeight="1">
      <c r="A10" s="191" t="s">
        <v>190</v>
      </c>
      <c r="B10" s="191">
        <v>4</v>
      </c>
      <c r="C10" s="191">
        <v>0</v>
      </c>
      <c r="D10" s="192">
        <v>1967</v>
      </c>
      <c r="E10" s="191">
        <v>0</v>
      </c>
      <c r="F10" s="191">
        <v>14</v>
      </c>
      <c r="G10" s="191">
        <v>0</v>
      </c>
      <c r="H10" s="229">
        <v>84</v>
      </c>
      <c r="I10" s="191">
        <v>0</v>
      </c>
      <c r="J10" s="192">
        <v>7138</v>
      </c>
    </row>
    <row r="11" spans="1:10" ht="14.25" customHeight="1">
      <c r="A11" s="191" t="s">
        <v>119</v>
      </c>
      <c r="B11" s="192">
        <v>2447</v>
      </c>
      <c r="C11" s="191">
        <v>636</v>
      </c>
      <c r="D11" s="192">
        <v>2244</v>
      </c>
      <c r="E11" s="191">
        <v>0</v>
      </c>
      <c r="F11" s="191">
        <v>239</v>
      </c>
      <c r="G11" s="191">
        <v>0</v>
      </c>
      <c r="H11" s="229">
        <v>224</v>
      </c>
      <c r="I11" s="191">
        <v>0</v>
      </c>
      <c r="J11" s="192">
        <v>6786</v>
      </c>
    </row>
    <row r="12" spans="1:10" ht="14.25" customHeight="1">
      <c r="A12" s="191" t="s">
        <v>332</v>
      </c>
      <c r="B12" s="191">
        <v>361</v>
      </c>
      <c r="C12" s="191">
        <v>0</v>
      </c>
      <c r="D12" s="192">
        <v>3719</v>
      </c>
      <c r="E12" s="191">
        <v>84</v>
      </c>
      <c r="F12" s="191">
        <v>401</v>
      </c>
      <c r="G12" s="191">
        <v>0</v>
      </c>
      <c r="H12" s="229">
        <v>233</v>
      </c>
      <c r="I12" s="191">
        <v>0</v>
      </c>
      <c r="J12" s="192">
        <v>5913</v>
      </c>
    </row>
    <row r="13" spans="1:10" ht="14.25" customHeight="1">
      <c r="A13" s="191" t="s">
        <v>124</v>
      </c>
      <c r="B13" s="192">
        <v>71129</v>
      </c>
      <c r="C13" s="191">
        <v>693</v>
      </c>
      <c r="D13" s="192">
        <v>17123</v>
      </c>
      <c r="E13" s="191">
        <v>631</v>
      </c>
      <c r="F13" s="192">
        <v>64073</v>
      </c>
      <c r="G13" s="191">
        <v>0</v>
      </c>
      <c r="H13" s="230">
        <v>3902</v>
      </c>
      <c r="I13" s="191">
        <v>0</v>
      </c>
      <c r="J13" s="192">
        <v>135204</v>
      </c>
    </row>
    <row r="14" spans="1:10" ht="14.25" customHeight="1">
      <c r="A14" s="191" t="s">
        <v>125</v>
      </c>
      <c r="B14" s="192">
        <v>1152</v>
      </c>
      <c r="C14" s="191">
        <v>982</v>
      </c>
      <c r="D14" s="192">
        <v>2534</v>
      </c>
      <c r="E14" s="191">
        <v>0</v>
      </c>
      <c r="F14" s="192">
        <v>8303</v>
      </c>
      <c r="G14" s="191">
        <v>0</v>
      </c>
      <c r="H14" s="230">
        <v>2453</v>
      </c>
      <c r="I14" s="191">
        <v>522</v>
      </c>
      <c r="J14" s="192">
        <v>45788</v>
      </c>
    </row>
    <row r="15" spans="1:10" ht="14.25" customHeight="1">
      <c r="A15" s="191" t="s">
        <v>230</v>
      </c>
      <c r="B15" s="191">
        <v>0</v>
      </c>
      <c r="C15" s="191">
        <v>0</v>
      </c>
      <c r="D15" s="192">
        <v>2457</v>
      </c>
      <c r="E15" s="191">
        <v>0</v>
      </c>
      <c r="F15" s="191">
        <v>528</v>
      </c>
      <c r="G15" s="191">
        <v>0</v>
      </c>
      <c r="H15" s="229">
        <v>101</v>
      </c>
      <c r="I15" s="191">
        <v>0</v>
      </c>
      <c r="J15" s="192">
        <v>37328</v>
      </c>
    </row>
    <row r="16" spans="1:10" ht="14.25" customHeight="1">
      <c r="A16" s="191" t="s">
        <v>126</v>
      </c>
      <c r="B16" s="192">
        <v>44937</v>
      </c>
      <c r="C16" s="191">
        <v>72</v>
      </c>
      <c r="D16" s="192">
        <v>6122</v>
      </c>
      <c r="E16" s="192">
        <v>1380</v>
      </c>
      <c r="F16" s="192">
        <v>43320</v>
      </c>
      <c r="G16" s="191">
        <v>0</v>
      </c>
      <c r="H16" s="230">
        <v>5135</v>
      </c>
      <c r="I16" s="191">
        <v>0</v>
      </c>
      <c r="J16" s="192">
        <v>29504</v>
      </c>
    </row>
    <row r="17" spans="1:10" ht="14.25" customHeight="1">
      <c r="A17" s="191" t="s">
        <v>191</v>
      </c>
      <c r="B17" s="191">
        <v>19</v>
      </c>
      <c r="C17" s="191">
        <v>0</v>
      </c>
      <c r="D17" s="191">
        <v>318</v>
      </c>
      <c r="E17" s="191">
        <v>0</v>
      </c>
      <c r="F17" s="191">
        <v>271</v>
      </c>
      <c r="G17" s="191">
        <v>0</v>
      </c>
      <c r="H17" s="229">
        <v>89</v>
      </c>
      <c r="I17" s="191">
        <v>0</v>
      </c>
      <c r="J17" s="191">
        <v>984</v>
      </c>
    </row>
    <row r="18" spans="1:10" ht="14.25" customHeight="1">
      <c r="A18" s="191" t="s">
        <v>129</v>
      </c>
      <c r="B18" s="191">
        <v>140</v>
      </c>
      <c r="C18" s="191">
        <v>703</v>
      </c>
      <c r="D18" s="192">
        <v>4476</v>
      </c>
      <c r="E18" s="191">
        <v>251</v>
      </c>
      <c r="F18" s="191">
        <v>559</v>
      </c>
      <c r="G18" s="191">
        <v>0</v>
      </c>
      <c r="H18" s="229">
        <v>953</v>
      </c>
      <c r="I18" s="191">
        <v>0</v>
      </c>
      <c r="J18" s="192">
        <v>16101</v>
      </c>
    </row>
    <row r="19" spans="1:10" ht="14.25" customHeight="1">
      <c r="A19" s="191" t="s">
        <v>130</v>
      </c>
      <c r="B19" s="192">
        <v>1669</v>
      </c>
      <c r="C19" s="192">
        <v>5333</v>
      </c>
      <c r="D19" s="192">
        <v>8927</v>
      </c>
      <c r="E19" s="192">
        <v>253</v>
      </c>
      <c r="F19" s="192">
        <v>2914</v>
      </c>
      <c r="G19" s="192">
        <v>4234</v>
      </c>
      <c r="H19" s="230">
        <v>6089</v>
      </c>
      <c r="I19" s="192">
        <v>19109</v>
      </c>
      <c r="J19" s="192">
        <v>78003</v>
      </c>
    </row>
    <row r="20" spans="1:10" ht="14.25" customHeight="1">
      <c r="A20" s="191" t="s">
        <v>131</v>
      </c>
      <c r="B20" s="192">
        <v>5891</v>
      </c>
      <c r="C20" s="191">
        <v>0</v>
      </c>
      <c r="D20" s="192">
        <v>9253</v>
      </c>
      <c r="E20" s="191">
        <v>0</v>
      </c>
      <c r="F20" s="192">
        <v>57859</v>
      </c>
      <c r="G20" s="191">
        <v>0</v>
      </c>
      <c r="H20" s="230">
        <v>5555</v>
      </c>
      <c r="I20" s="192">
        <v>2674</v>
      </c>
      <c r="J20" s="192">
        <v>25567</v>
      </c>
    </row>
    <row r="21" spans="1:10" ht="14.25" customHeight="1">
      <c r="A21" s="191" t="s">
        <v>132</v>
      </c>
      <c r="B21" s="191">
        <v>286</v>
      </c>
      <c r="C21" s="191">
        <v>146</v>
      </c>
      <c r="D21" s="192">
        <v>10263</v>
      </c>
      <c r="E21" s="192">
        <v>1483</v>
      </c>
      <c r="F21" s="192">
        <v>3389</v>
      </c>
      <c r="G21" s="191">
        <v>716</v>
      </c>
      <c r="H21" s="230">
        <v>2451</v>
      </c>
      <c r="I21" s="191">
        <v>0</v>
      </c>
      <c r="J21" s="192">
        <v>9738</v>
      </c>
    </row>
    <row r="22" spans="1:10" ht="14.25" customHeight="1">
      <c r="A22" s="191" t="s">
        <v>134</v>
      </c>
      <c r="B22" s="191">
        <v>164</v>
      </c>
      <c r="C22" s="191">
        <v>220</v>
      </c>
      <c r="D22" s="192">
        <v>3494</v>
      </c>
      <c r="E22" s="191">
        <v>0</v>
      </c>
      <c r="F22" s="192">
        <v>1914</v>
      </c>
      <c r="G22" s="191">
        <v>307</v>
      </c>
      <c r="H22" s="230">
        <v>1647</v>
      </c>
      <c r="I22" s="191">
        <v>375</v>
      </c>
      <c r="J22" s="192">
        <v>6231</v>
      </c>
    </row>
    <row r="23" spans="1:10" ht="14.25" customHeight="1">
      <c r="A23" s="191" t="s">
        <v>135</v>
      </c>
      <c r="B23" s="192">
        <v>1198</v>
      </c>
      <c r="C23" s="192">
        <v>1417</v>
      </c>
      <c r="D23" s="192">
        <v>4197</v>
      </c>
      <c r="E23" s="191">
        <v>619</v>
      </c>
      <c r="F23" s="192">
        <v>16983</v>
      </c>
      <c r="G23" s="191">
        <v>477</v>
      </c>
      <c r="H23" s="230">
        <v>2277</v>
      </c>
      <c r="I23" s="192">
        <v>11288</v>
      </c>
      <c r="J23" s="192">
        <v>44433</v>
      </c>
    </row>
    <row r="24" spans="1:10" ht="14.25" customHeight="1">
      <c r="A24" s="191" t="s">
        <v>232</v>
      </c>
      <c r="B24" s="192">
        <v>926</v>
      </c>
      <c r="C24" s="191">
        <v>394</v>
      </c>
      <c r="D24" s="192">
        <v>14258</v>
      </c>
      <c r="E24" s="192">
        <v>2148</v>
      </c>
      <c r="F24" s="192">
        <v>17354</v>
      </c>
      <c r="G24" s="191">
        <v>0</v>
      </c>
      <c r="H24" s="230">
        <v>3633</v>
      </c>
      <c r="I24" s="191">
        <v>0</v>
      </c>
      <c r="J24" s="192">
        <v>55137</v>
      </c>
    </row>
    <row r="25" spans="1:10" ht="14.25" customHeight="1">
      <c r="A25" s="191" t="s">
        <v>233</v>
      </c>
      <c r="B25" s="191">
        <v>219</v>
      </c>
      <c r="C25" s="191">
        <v>0</v>
      </c>
      <c r="D25" s="192">
        <v>2453</v>
      </c>
      <c r="E25" s="191">
        <v>0</v>
      </c>
      <c r="F25" s="191">
        <v>782</v>
      </c>
      <c r="G25" s="191">
        <v>0</v>
      </c>
      <c r="H25" s="229">
        <v>767</v>
      </c>
      <c r="I25" s="191">
        <v>31</v>
      </c>
      <c r="J25" s="192">
        <v>21821</v>
      </c>
    </row>
    <row r="26" spans="1:10" ht="14.25" customHeight="1">
      <c r="A26" s="191" t="s">
        <v>325</v>
      </c>
      <c r="B26" s="192">
        <v>1169</v>
      </c>
      <c r="C26" s="192">
        <v>1653</v>
      </c>
      <c r="D26" s="192">
        <v>15391</v>
      </c>
      <c r="E26" s="191">
        <v>621</v>
      </c>
      <c r="F26" s="192">
        <v>11752</v>
      </c>
      <c r="G26" s="192">
        <v>1872</v>
      </c>
      <c r="H26" s="229">
        <v>0</v>
      </c>
      <c r="I26" s="191">
        <v>193</v>
      </c>
      <c r="J26" s="192">
        <v>9552</v>
      </c>
    </row>
    <row r="27" spans="1:10" ht="14.25" customHeight="1">
      <c r="A27" s="191" t="s">
        <v>137</v>
      </c>
      <c r="B27" s="192">
        <v>1515</v>
      </c>
      <c r="C27" s="192">
        <v>1618</v>
      </c>
      <c r="D27" s="192">
        <v>5755</v>
      </c>
      <c r="E27" s="192">
        <v>1111</v>
      </c>
      <c r="F27" s="192">
        <v>9063</v>
      </c>
      <c r="G27" s="192">
        <v>0</v>
      </c>
      <c r="H27" s="230">
        <v>6623</v>
      </c>
      <c r="I27" s="192">
        <v>17901</v>
      </c>
      <c r="J27" s="192">
        <v>31422</v>
      </c>
    </row>
    <row r="28" spans="1:10" ht="14.25" customHeight="1">
      <c r="A28" s="191" t="s">
        <v>138</v>
      </c>
      <c r="B28" s="191">
        <v>0</v>
      </c>
      <c r="C28" s="191">
        <v>0</v>
      </c>
      <c r="D28" s="192">
        <v>5375</v>
      </c>
      <c r="E28" s="191">
        <v>367</v>
      </c>
      <c r="F28" s="192">
        <v>1172</v>
      </c>
      <c r="G28" s="191">
        <v>0</v>
      </c>
      <c r="H28" s="230">
        <v>2924</v>
      </c>
      <c r="I28" s="191">
        <v>0</v>
      </c>
      <c r="J28" s="192">
        <v>7945</v>
      </c>
    </row>
    <row r="29" spans="1:10" ht="14.25" customHeight="1">
      <c r="A29" s="191" t="s">
        <v>139</v>
      </c>
      <c r="B29" s="192">
        <v>804</v>
      </c>
      <c r="C29" s="191">
        <v>0</v>
      </c>
      <c r="D29" s="192">
        <v>10126</v>
      </c>
      <c r="E29" s="191">
        <v>0</v>
      </c>
      <c r="F29" s="192">
        <v>4119</v>
      </c>
      <c r="G29" s="192">
        <v>1424</v>
      </c>
      <c r="H29" s="230">
        <v>1943</v>
      </c>
      <c r="I29" s="191">
        <v>0</v>
      </c>
      <c r="J29" s="192">
        <v>16613</v>
      </c>
    </row>
    <row r="30" spans="1:10" ht="14.25" customHeight="1">
      <c r="A30" s="191" t="s">
        <v>140</v>
      </c>
      <c r="B30" s="191">
        <v>36</v>
      </c>
      <c r="C30" s="191">
        <v>0</v>
      </c>
      <c r="D30" s="192">
        <v>1957</v>
      </c>
      <c r="E30" s="191">
        <v>212</v>
      </c>
      <c r="F30" s="192">
        <v>4155</v>
      </c>
      <c r="G30" s="191">
        <v>937</v>
      </c>
      <c r="H30" s="230">
        <v>1080</v>
      </c>
      <c r="I30" s="191">
        <v>0</v>
      </c>
      <c r="J30" s="192">
        <v>18199</v>
      </c>
    </row>
    <row r="31" spans="1:10" ht="14.25" customHeight="1">
      <c r="A31" s="191" t="s">
        <v>142</v>
      </c>
      <c r="B31" s="191">
        <v>60</v>
      </c>
      <c r="C31" s="191">
        <v>57</v>
      </c>
      <c r="D31" s="192">
        <v>1863</v>
      </c>
      <c r="E31" s="191">
        <v>628</v>
      </c>
      <c r="F31" s="192">
        <v>1366</v>
      </c>
      <c r="G31" s="191">
        <v>96</v>
      </c>
      <c r="H31" s="229">
        <v>736</v>
      </c>
      <c r="I31" s="191">
        <v>0</v>
      </c>
      <c r="J31" s="192">
        <v>6681</v>
      </c>
    </row>
    <row r="32" spans="1:10" ht="14.25" customHeight="1">
      <c r="A32" s="191" t="s">
        <v>144</v>
      </c>
      <c r="B32" s="191">
        <v>193</v>
      </c>
      <c r="C32" s="191">
        <v>490</v>
      </c>
      <c r="D32" s="192">
        <v>3088</v>
      </c>
      <c r="E32" s="191">
        <v>0</v>
      </c>
      <c r="F32" s="192">
        <v>2181</v>
      </c>
      <c r="G32" s="191">
        <v>0</v>
      </c>
      <c r="H32" s="230">
        <v>2029</v>
      </c>
      <c r="I32" s="192">
        <v>4221</v>
      </c>
      <c r="J32" s="192">
        <v>6730</v>
      </c>
    </row>
    <row r="33" spans="1:10" ht="14.25" customHeight="1">
      <c r="A33" s="191" t="s">
        <v>145</v>
      </c>
      <c r="B33" s="192">
        <v>5090</v>
      </c>
      <c r="C33" s="191">
        <v>533</v>
      </c>
      <c r="D33" s="192">
        <v>14422</v>
      </c>
      <c r="E33" s="192">
        <v>1401</v>
      </c>
      <c r="F33" s="192">
        <v>11994</v>
      </c>
      <c r="G33" s="192">
        <v>10802</v>
      </c>
      <c r="H33" s="230">
        <v>4682</v>
      </c>
      <c r="I33" s="192">
        <v>4722</v>
      </c>
      <c r="J33" s="192">
        <v>37514</v>
      </c>
    </row>
    <row r="34" spans="1:10" ht="14.25" customHeight="1">
      <c r="A34" s="191" t="s">
        <v>326</v>
      </c>
      <c r="B34" s="192">
        <v>4578</v>
      </c>
      <c r="C34" s="192">
        <v>4276</v>
      </c>
      <c r="D34" s="192">
        <v>5447</v>
      </c>
      <c r="E34" s="191">
        <v>0</v>
      </c>
      <c r="F34" s="192">
        <v>2186</v>
      </c>
      <c r="G34" s="191">
        <v>0</v>
      </c>
      <c r="H34" s="230">
        <v>11865</v>
      </c>
      <c r="I34" s="192">
        <v>31862</v>
      </c>
      <c r="J34" s="192">
        <v>66015</v>
      </c>
    </row>
    <row r="35" spans="1:10" ht="14.25" customHeight="1">
      <c r="A35" s="191" t="s">
        <v>150</v>
      </c>
      <c r="B35" s="191">
        <v>590</v>
      </c>
      <c r="C35" s="191">
        <v>0</v>
      </c>
      <c r="D35" s="192">
        <v>1191</v>
      </c>
      <c r="E35" s="192">
        <v>863</v>
      </c>
      <c r="F35" s="191">
        <v>92</v>
      </c>
      <c r="G35" s="191">
        <v>0</v>
      </c>
      <c r="H35" s="229">
        <v>154</v>
      </c>
      <c r="I35" s="191">
        <v>0</v>
      </c>
      <c r="J35" s="192">
        <v>9314</v>
      </c>
    </row>
    <row r="36" spans="1:10" ht="14.25" customHeight="1">
      <c r="A36" s="191" t="s">
        <v>236</v>
      </c>
      <c r="B36" s="192">
        <v>1022</v>
      </c>
      <c r="C36" s="191">
        <v>652</v>
      </c>
      <c r="D36" s="192">
        <v>2049</v>
      </c>
      <c r="E36" s="191">
        <v>0</v>
      </c>
      <c r="F36" s="191">
        <v>0</v>
      </c>
      <c r="G36" s="191">
        <v>0</v>
      </c>
      <c r="H36" s="229">
        <v>0</v>
      </c>
      <c r="I36" s="191">
        <v>0</v>
      </c>
      <c r="J36" s="192">
        <v>5342</v>
      </c>
    </row>
    <row r="37" spans="1:10" ht="14.25" customHeight="1">
      <c r="A37" s="191" t="s">
        <v>153</v>
      </c>
      <c r="B37" s="191">
        <v>148</v>
      </c>
      <c r="C37" s="191">
        <v>0</v>
      </c>
      <c r="D37" s="192">
        <v>1887</v>
      </c>
      <c r="E37" s="191">
        <v>0</v>
      </c>
      <c r="F37" s="191">
        <v>137</v>
      </c>
      <c r="G37" s="191">
        <v>0</v>
      </c>
      <c r="H37" s="229">
        <v>228</v>
      </c>
      <c r="I37" s="191">
        <v>0</v>
      </c>
      <c r="J37" s="192">
        <v>16852</v>
      </c>
    </row>
    <row r="38" spans="1:10" ht="14.25" customHeight="1">
      <c r="A38" s="191" t="s">
        <v>160</v>
      </c>
      <c r="B38" s="192">
        <v>10778</v>
      </c>
      <c r="C38" s="192">
        <v>2198</v>
      </c>
      <c r="D38" s="192">
        <v>6787</v>
      </c>
      <c r="E38" s="191">
        <v>65</v>
      </c>
      <c r="F38" s="192">
        <v>5469</v>
      </c>
      <c r="G38" s="192">
        <v>6135</v>
      </c>
      <c r="H38" s="230">
        <v>2832</v>
      </c>
      <c r="I38" s="192">
        <v>5402</v>
      </c>
      <c r="J38" s="192">
        <v>22006</v>
      </c>
    </row>
    <row r="39" spans="1:10" ht="14.25" customHeight="1">
      <c r="A39" s="191" t="s">
        <v>162</v>
      </c>
      <c r="B39" s="191">
        <v>569</v>
      </c>
      <c r="C39" s="191">
        <v>0</v>
      </c>
      <c r="D39" s="192">
        <v>1297</v>
      </c>
      <c r="E39" s="191">
        <v>343</v>
      </c>
      <c r="F39" s="191">
        <v>108</v>
      </c>
      <c r="G39" s="191">
        <v>0</v>
      </c>
      <c r="H39" s="229">
        <v>10</v>
      </c>
      <c r="I39" s="191">
        <v>5</v>
      </c>
      <c r="J39" s="192">
        <v>5929</v>
      </c>
    </row>
    <row r="40" spans="1:10" ht="14.25" customHeight="1">
      <c r="A40" s="191" t="s">
        <v>237</v>
      </c>
      <c r="B40" s="191">
        <v>348</v>
      </c>
      <c r="C40" s="191">
        <v>0</v>
      </c>
      <c r="D40" s="192">
        <v>10733</v>
      </c>
      <c r="E40" s="191">
        <v>0</v>
      </c>
      <c r="F40" s="192">
        <v>1985</v>
      </c>
      <c r="G40" s="191">
        <v>0</v>
      </c>
      <c r="H40" s="229">
        <v>385</v>
      </c>
      <c r="I40" s="191">
        <v>514</v>
      </c>
      <c r="J40" s="192">
        <v>6289</v>
      </c>
    </row>
    <row r="41" spans="1:10" ht="14.25" customHeight="1">
      <c r="A41" s="191" t="s">
        <v>163</v>
      </c>
      <c r="B41" s="192">
        <v>1335</v>
      </c>
      <c r="C41" s="192">
        <v>2297</v>
      </c>
      <c r="D41" s="192">
        <v>5022</v>
      </c>
      <c r="E41" s="191">
        <v>0</v>
      </c>
      <c r="F41" s="192">
        <v>5827</v>
      </c>
      <c r="G41" s="191">
        <v>0</v>
      </c>
      <c r="H41" s="230">
        <v>6204</v>
      </c>
      <c r="I41" s="192">
        <v>30296</v>
      </c>
      <c r="J41" s="192">
        <v>15437</v>
      </c>
    </row>
    <row r="42" spans="1:10" ht="14.25" customHeight="1">
      <c r="A42" s="191" t="s">
        <v>164</v>
      </c>
      <c r="B42" s="191">
        <v>225</v>
      </c>
      <c r="C42" s="191">
        <v>14</v>
      </c>
      <c r="D42" s="192">
        <v>5509</v>
      </c>
      <c r="E42" s="191">
        <v>43</v>
      </c>
      <c r="F42" s="192">
        <v>2564</v>
      </c>
      <c r="G42" s="191">
        <v>0</v>
      </c>
      <c r="H42" s="229">
        <v>663</v>
      </c>
      <c r="I42" s="191">
        <v>0</v>
      </c>
      <c r="J42" s="192">
        <v>7407</v>
      </c>
    </row>
    <row r="43" spans="1:10" ht="14.25" customHeight="1">
      <c r="A43" s="191" t="s">
        <v>192</v>
      </c>
      <c r="B43" s="191">
        <v>164</v>
      </c>
      <c r="C43" s="191">
        <v>68</v>
      </c>
      <c r="D43" s="192">
        <v>1663</v>
      </c>
      <c r="E43" s="191">
        <v>0</v>
      </c>
      <c r="F43" s="191">
        <v>682</v>
      </c>
      <c r="G43" s="191">
        <v>0</v>
      </c>
      <c r="H43" s="230">
        <v>1184</v>
      </c>
      <c r="I43" s="191">
        <v>0</v>
      </c>
      <c r="J43" s="192">
        <v>6204</v>
      </c>
    </row>
    <row r="44" spans="1:10" ht="14.25" customHeight="1">
      <c r="A44" s="191" t="s">
        <v>166</v>
      </c>
      <c r="B44" s="192">
        <v>8138</v>
      </c>
      <c r="C44" s="192">
        <v>1241</v>
      </c>
      <c r="D44" s="192">
        <v>16248</v>
      </c>
      <c r="E44" s="191">
        <v>359</v>
      </c>
      <c r="F44" s="192">
        <v>18975</v>
      </c>
      <c r="G44" s="191">
        <v>506</v>
      </c>
      <c r="H44" s="230">
        <v>9415</v>
      </c>
      <c r="I44" s="192">
        <v>3480</v>
      </c>
      <c r="J44" s="192">
        <v>97097</v>
      </c>
    </row>
    <row r="45" spans="1:10" ht="14.25" customHeight="1">
      <c r="A45" s="191" t="s">
        <v>167</v>
      </c>
      <c r="B45" s="191">
        <v>588</v>
      </c>
      <c r="C45" s="191">
        <v>0</v>
      </c>
      <c r="D45" s="192">
        <v>1513</v>
      </c>
      <c r="E45" s="191">
        <v>0</v>
      </c>
      <c r="F45" s="192">
        <v>3377</v>
      </c>
      <c r="G45" s="191">
        <v>0</v>
      </c>
      <c r="H45" s="229">
        <v>0</v>
      </c>
      <c r="I45" s="191">
        <v>0</v>
      </c>
      <c r="J45" s="192">
        <v>55984</v>
      </c>
    </row>
    <row r="46" spans="1:10" ht="14.25" customHeight="1">
      <c r="A46" s="191" t="s">
        <v>193</v>
      </c>
      <c r="B46" s="191">
        <v>244</v>
      </c>
      <c r="C46" s="191">
        <v>65</v>
      </c>
      <c r="D46" s="192">
        <v>2965</v>
      </c>
      <c r="E46" s="191">
        <v>0</v>
      </c>
      <c r="F46" s="191">
        <v>147</v>
      </c>
      <c r="G46" s="191">
        <v>0</v>
      </c>
      <c r="H46" s="229">
        <v>449</v>
      </c>
      <c r="I46" s="191">
        <v>5</v>
      </c>
      <c r="J46" s="192">
        <v>7029</v>
      </c>
    </row>
    <row r="47" spans="1:10" ht="9.75" customHeight="1">
      <c r="A47" s="202"/>
      <c r="B47" s="225"/>
      <c r="C47" s="225"/>
      <c r="D47" s="231"/>
      <c r="E47" s="225"/>
      <c r="F47" s="225"/>
      <c r="G47" s="225"/>
      <c r="H47" s="225"/>
      <c r="I47" s="225"/>
      <c r="J47" s="231"/>
    </row>
    <row r="48" spans="1:10" ht="12.75" customHeight="1">
      <c r="A48" s="232" t="s">
        <v>423</v>
      </c>
      <c r="B48" s="121"/>
      <c r="C48" s="121"/>
      <c r="D48" s="121"/>
      <c r="E48" s="121"/>
      <c r="F48" s="121"/>
      <c r="G48" s="121"/>
      <c r="H48" s="121"/>
      <c r="I48" s="121"/>
      <c r="J48" s="121"/>
    </row>
    <row r="49" spans="1:10" ht="12" customHeight="1">
      <c r="A49" s="232" t="s">
        <v>424</v>
      </c>
      <c r="B49" s="121"/>
      <c r="C49" s="121"/>
      <c r="D49" s="121"/>
      <c r="E49" s="121"/>
      <c r="F49" s="121"/>
      <c r="G49" s="121"/>
      <c r="H49" s="121"/>
      <c r="I49" s="121"/>
      <c r="J49" s="121"/>
    </row>
    <row r="50" spans="1:10" ht="9.75" customHeight="1">
      <c r="A50" s="22"/>
      <c r="B50" s="121"/>
      <c r="C50" s="121"/>
      <c r="D50" s="121"/>
      <c r="E50" s="121"/>
      <c r="F50" s="121"/>
      <c r="G50" s="121"/>
      <c r="H50" s="121"/>
      <c r="I50" s="121"/>
      <c r="J50" s="121"/>
    </row>
    <row r="51" spans="1:10" ht="14.25" customHeight="1">
      <c r="A51" s="23" t="s">
        <v>11</v>
      </c>
      <c r="B51" s="28">
        <f>MEDIAN(B4:B46,'Separate Collections A-L'!B4:B50)</f>
        <v>553.5</v>
      </c>
      <c r="C51" s="28">
        <f>MEDIAN(C4:C46,'Separate Collections A-L'!C4:C50)</f>
        <v>249</v>
      </c>
      <c r="D51" s="28">
        <f>MEDIAN(D4:D46,'Separate Collections A-L'!D4:D50)</f>
        <v>4405</v>
      </c>
      <c r="E51" s="28">
        <f>MEDIAN(E4:E46,'Separate Collections A-L'!E4:E50)</f>
        <v>15</v>
      </c>
      <c r="F51" s="28">
        <f>MEDIAN(F4:F46,'Separate Collections A-L'!F4:F50)</f>
        <v>2863</v>
      </c>
      <c r="G51" s="28">
        <f>MEDIAN(G4:G46,'Separate Collections A-L'!G4:G50)</f>
        <v>0</v>
      </c>
      <c r="H51" s="28">
        <f>MEDIAN(H4:H46,'Separate Collections A-L'!H4:H50)</f>
        <v>1129</v>
      </c>
      <c r="I51" s="28">
        <f>MEDIAN(I4:I46,'Separate Collections A-L'!I4:I50)</f>
        <v>0</v>
      </c>
      <c r="J51" s="28">
        <f>MEDIAN(J4:J46,'Separate Collections A-L'!J4:J50)</f>
        <v>12189</v>
      </c>
    </row>
    <row r="52" spans="1:10" ht="14.25" customHeight="1">
      <c r="A52" s="23" t="s">
        <v>10</v>
      </c>
      <c r="B52" s="28">
        <f>AVERAGE(B4:B46,'Separate Collections A-L'!B4:B50)</f>
        <v>2745.3333333333335</v>
      </c>
      <c r="C52" s="28">
        <f>AVERAGE(C4:C46,'Separate Collections A-L'!C4:C50)</f>
        <v>831.41111111111115</v>
      </c>
      <c r="D52" s="28">
        <f>AVERAGE(D4:D46,'Separate Collections A-L'!D4:D50)</f>
        <v>5667.833333333333</v>
      </c>
      <c r="E52" s="28">
        <f>AVERAGE(E4:E46,'Separate Collections A-L'!E4:E50)</f>
        <v>434.82222222222219</v>
      </c>
      <c r="F52" s="28">
        <f>AVERAGE(F4:F46,'Separate Collections A-L'!F4:F50)</f>
        <v>6286.666666666667</v>
      </c>
      <c r="G52" s="28">
        <f>AVERAGE(G4:G46,'Separate Collections A-L'!G4:G50)</f>
        <v>490.64444444444445</v>
      </c>
      <c r="H52" s="28">
        <f>AVERAGE(H4:H46,'Separate Collections A-L'!H4:H50)</f>
        <v>2237.5777777777776</v>
      </c>
      <c r="I52" s="28">
        <f>AVERAGE(I4:I46,'Separate Collections A-L'!I4:I50)</f>
        <v>3767.1666666666665</v>
      </c>
      <c r="J52" s="28">
        <f>AVERAGE(J4:J46,'Separate Collections A-L'!J4:J50)</f>
        <v>20548.422222222223</v>
      </c>
    </row>
    <row r="53" spans="1:10" ht="14.25" customHeight="1">
      <c r="A53" s="23" t="s">
        <v>239</v>
      </c>
      <c r="B53" s="28">
        <f>SUM(B4:B46,'Separate Collections A-L'!B4:B50)</f>
        <v>247080</v>
      </c>
      <c r="C53" s="28">
        <f>SUM(C4:C46,'Separate Collections A-L'!C4:C50)</f>
        <v>74827</v>
      </c>
      <c r="D53" s="28">
        <f>SUM(D4:D46,'Separate Collections A-L'!D4:D50)</f>
        <v>510105</v>
      </c>
      <c r="E53" s="28">
        <f>SUM(E4:E46,'Separate Collections A-L'!E4:E50)</f>
        <v>39134</v>
      </c>
      <c r="F53" s="28">
        <f>SUM(F4:F46,'Separate Collections A-L'!F4:F50)</f>
        <v>565800</v>
      </c>
      <c r="G53" s="28">
        <f>SUM(G4:G46,'Separate Collections A-L'!G4:G50)</f>
        <v>44158</v>
      </c>
      <c r="H53" s="28">
        <f>SUM(H4:H46,'Separate Collections A-L'!H4:H50)</f>
        <v>201382</v>
      </c>
      <c r="I53" s="28">
        <f>SUM(I4:I46,'Separate Collections A-L'!I4:I50)</f>
        <v>339045</v>
      </c>
      <c r="J53" s="28">
        <f>SUM(J4:J46,'Separate Collections A-L'!J4:J50)</f>
        <v>1849358</v>
      </c>
    </row>
  </sheetData>
  <conditionalFormatting sqref="B4:J46">
    <cfRule type="cellIs" dxfId="111" priority="1" operator="lessThan">
      <formula>0</formula>
    </cfRule>
    <cfRule type="cellIs" dxfId="110" priority="2" operator="lessThan">
      <formula>0</formula>
    </cfRule>
    <cfRule type="cellIs" dxfId="109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C6E1-2FC4-4C5C-895E-7EC2871A5C5A}">
  <dimension ref="A1:E97"/>
  <sheetViews>
    <sheetView zoomScaleNormal="100" workbookViewId="0">
      <pane ySplit="3" topLeftCell="A73" activePane="bottomLeft" state="frozen"/>
      <selection pane="bottomLeft" activeCell="H21" sqref="H21"/>
      <selection activeCell="D58" sqref="D58"/>
    </sheetView>
  </sheetViews>
  <sheetFormatPr defaultColWidth="9.140625" defaultRowHeight="14.25" customHeight="1"/>
  <cols>
    <col min="1" max="1" width="18.85546875" customWidth="1"/>
    <col min="2" max="2" width="16.42578125" style="194" customWidth="1"/>
    <col min="3" max="3" width="15.140625" style="194" customWidth="1"/>
    <col min="4" max="4" width="16" style="194" customWidth="1"/>
    <col min="5" max="5" width="15.28515625" style="194" customWidth="1"/>
    <col min="6" max="6" width="23.140625" customWidth="1"/>
    <col min="7" max="7" width="10.28515625" bestFit="1" customWidth="1"/>
    <col min="8" max="8" width="10" bestFit="1" customWidth="1"/>
    <col min="9" max="9" width="14" customWidth="1"/>
    <col min="10" max="10" width="15.42578125" customWidth="1"/>
    <col min="11" max="11" width="24.85546875" bestFit="1" customWidth="1"/>
  </cols>
  <sheetData>
    <row r="1" spans="1:5" ht="16.5" customHeight="1">
      <c r="A1" s="1" t="s">
        <v>426</v>
      </c>
    </row>
    <row r="2" spans="1:5" ht="9.6" customHeight="1">
      <c r="A2" s="1"/>
    </row>
    <row r="3" spans="1:5" s="146" customFormat="1" ht="26.45" customHeight="1">
      <c r="A3" s="109"/>
      <c r="B3" s="16" t="s">
        <v>427</v>
      </c>
      <c r="C3" s="16" t="s">
        <v>428</v>
      </c>
      <c r="D3" s="42" t="s">
        <v>429</v>
      </c>
      <c r="E3" s="42" t="s">
        <v>430</v>
      </c>
    </row>
    <row r="4" spans="1:5" ht="14.25" customHeight="1">
      <c r="A4" s="191" t="s">
        <v>321</v>
      </c>
      <c r="B4" s="192">
        <v>14538</v>
      </c>
      <c r="C4" s="192">
        <v>1191</v>
      </c>
      <c r="D4" s="192">
        <v>15729</v>
      </c>
      <c r="E4" s="192">
        <v>10748</v>
      </c>
    </row>
    <row r="5" spans="1:5" ht="14.25" customHeight="1">
      <c r="A5" s="191" t="s">
        <v>185</v>
      </c>
      <c r="B5" s="192">
        <v>5345</v>
      </c>
      <c r="C5" s="191">
        <v>767</v>
      </c>
      <c r="D5" s="192">
        <v>6112</v>
      </c>
      <c r="E5" s="192">
        <v>10386</v>
      </c>
    </row>
    <row r="6" spans="1:5" ht="14.25" customHeight="1">
      <c r="A6" s="191" t="s">
        <v>29</v>
      </c>
      <c r="B6" s="191">
        <v>273</v>
      </c>
      <c r="C6" s="191">
        <v>4</v>
      </c>
      <c r="D6" s="191">
        <v>277</v>
      </c>
      <c r="E6" s="192">
        <v>2022</v>
      </c>
    </row>
    <row r="7" spans="1:5" ht="14.25" customHeight="1">
      <c r="A7" s="191" t="s">
        <v>30</v>
      </c>
      <c r="B7" s="192">
        <v>6885</v>
      </c>
      <c r="C7" s="191">
        <v>387</v>
      </c>
      <c r="D7" s="192">
        <v>7272</v>
      </c>
      <c r="E7" s="192">
        <v>7548</v>
      </c>
    </row>
    <row r="8" spans="1:5" ht="14.25" customHeight="1">
      <c r="A8" s="191" t="s">
        <v>32</v>
      </c>
      <c r="B8" s="192">
        <v>14258</v>
      </c>
      <c r="C8" s="191">
        <v>0</v>
      </c>
      <c r="D8" s="192">
        <v>14258</v>
      </c>
      <c r="E8" s="192">
        <v>14947</v>
      </c>
    </row>
    <row r="9" spans="1:5" ht="14.25" customHeight="1">
      <c r="A9" s="191" t="s">
        <v>33</v>
      </c>
      <c r="B9" s="192">
        <v>4960</v>
      </c>
      <c r="C9" s="191">
        <v>545</v>
      </c>
      <c r="D9" s="192">
        <v>5505</v>
      </c>
      <c r="E9" s="192">
        <v>7650</v>
      </c>
    </row>
    <row r="10" spans="1:5" ht="14.25" customHeight="1">
      <c r="A10" s="191" t="s">
        <v>37</v>
      </c>
      <c r="B10" s="192">
        <v>3502</v>
      </c>
      <c r="C10" s="191">
        <v>200</v>
      </c>
      <c r="D10" s="192">
        <v>3702</v>
      </c>
      <c r="E10" s="192">
        <v>3180</v>
      </c>
    </row>
    <row r="11" spans="1:5" ht="14.25" customHeight="1">
      <c r="A11" s="191" t="s">
        <v>215</v>
      </c>
      <c r="B11" s="192">
        <v>1912</v>
      </c>
      <c r="C11" s="191">
        <v>16</v>
      </c>
      <c r="D11" s="192">
        <v>1928</v>
      </c>
      <c r="E11" s="192">
        <v>2689</v>
      </c>
    </row>
    <row r="12" spans="1:5" ht="14.25" customHeight="1">
      <c r="A12" s="191" t="s">
        <v>38</v>
      </c>
      <c r="B12" s="192">
        <v>30939</v>
      </c>
      <c r="C12" s="192">
        <v>644</v>
      </c>
      <c r="D12" s="192">
        <v>31583</v>
      </c>
      <c r="E12" s="192">
        <v>31723</v>
      </c>
    </row>
    <row r="13" spans="1:5" ht="14.25" customHeight="1">
      <c r="A13" s="191" t="s">
        <v>42</v>
      </c>
      <c r="B13" s="192">
        <v>9416</v>
      </c>
      <c r="C13" s="191">
        <v>652</v>
      </c>
      <c r="D13" s="192">
        <v>10068</v>
      </c>
      <c r="E13" s="192">
        <v>8962</v>
      </c>
    </row>
    <row r="14" spans="1:5" ht="14.25" customHeight="1">
      <c r="A14" s="191" t="s">
        <v>44</v>
      </c>
      <c r="B14" s="192">
        <v>1215</v>
      </c>
      <c r="C14" s="191">
        <v>34</v>
      </c>
      <c r="D14" s="192">
        <v>1249</v>
      </c>
      <c r="E14" s="191">
        <v>718</v>
      </c>
    </row>
    <row r="15" spans="1:5" ht="14.25" customHeight="1">
      <c r="A15" s="191" t="s">
        <v>47</v>
      </c>
      <c r="B15" s="192">
        <v>1662</v>
      </c>
      <c r="C15" s="191">
        <v>449</v>
      </c>
      <c r="D15" s="192">
        <v>2111</v>
      </c>
      <c r="E15" s="192">
        <v>1225</v>
      </c>
    </row>
    <row r="16" spans="1:5" ht="14.25" customHeight="1">
      <c r="A16" s="191" t="s">
        <v>49</v>
      </c>
      <c r="B16" s="192">
        <v>8276</v>
      </c>
      <c r="C16" s="191">
        <v>0</v>
      </c>
      <c r="D16" s="192">
        <v>8276</v>
      </c>
      <c r="E16" s="192">
        <v>5784</v>
      </c>
    </row>
    <row r="17" spans="1:5" ht="14.25" customHeight="1">
      <c r="A17" s="191" t="s">
        <v>52</v>
      </c>
      <c r="B17" s="192">
        <v>8969</v>
      </c>
      <c r="C17" s="191">
        <v>0</v>
      </c>
      <c r="D17" s="192">
        <v>8969</v>
      </c>
      <c r="E17" s="192">
        <v>6407</v>
      </c>
    </row>
    <row r="18" spans="1:5" ht="14.25" customHeight="1">
      <c r="A18" s="191" t="s">
        <v>54</v>
      </c>
      <c r="B18" s="192">
        <v>25378</v>
      </c>
      <c r="C18" s="191">
        <v>9</v>
      </c>
      <c r="D18" s="192">
        <v>25387</v>
      </c>
      <c r="E18" s="192">
        <v>9935</v>
      </c>
    </row>
    <row r="19" spans="1:5" ht="14.25" customHeight="1">
      <c r="A19" s="191" t="s">
        <v>56</v>
      </c>
      <c r="B19" s="192">
        <v>16473</v>
      </c>
      <c r="C19" s="191">
        <v>0</v>
      </c>
      <c r="D19" s="192">
        <v>16473</v>
      </c>
      <c r="E19" s="192">
        <v>17191</v>
      </c>
    </row>
    <row r="20" spans="1:5" ht="14.25" customHeight="1">
      <c r="A20" s="191" t="s">
        <v>57</v>
      </c>
      <c r="B20" s="192">
        <v>46781</v>
      </c>
      <c r="C20" s="191">
        <v>105</v>
      </c>
      <c r="D20" s="192">
        <v>46886</v>
      </c>
      <c r="E20" s="192">
        <v>36154</v>
      </c>
    </row>
    <row r="21" spans="1:5" ht="14.25" customHeight="1">
      <c r="A21" s="191" t="s">
        <v>59</v>
      </c>
      <c r="B21" s="192">
        <v>38565</v>
      </c>
      <c r="C21" s="192">
        <v>2807</v>
      </c>
      <c r="D21" s="192">
        <v>41372</v>
      </c>
      <c r="E21" s="192">
        <v>44069</v>
      </c>
    </row>
    <row r="22" spans="1:5" ht="14.25" customHeight="1">
      <c r="A22" s="191" t="s">
        <v>322</v>
      </c>
      <c r="B22" s="192">
        <v>16892</v>
      </c>
      <c r="C22" s="192">
        <v>1065</v>
      </c>
      <c r="D22" s="192">
        <v>17957</v>
      </c>
      <c r="E22" s="192">
        <v>14536</v>
      </c>
    </row>
    <row r="23" spans="1:5" ht="14.25" customHeight="1">
      <c r="A23" s="191" t="s">
        <v>222</v>
      </c>
      <c r="B23" s="192">
        <v>8409</v>
      </c>
      <c r="C23" s="191">
        <v>0</v>
      </c>
      <c r="D23" s="192">
        <v>8409</v>
      </c>
      <c r="E23" s="192">
        <v>9284</v>
      </c>
    </row>
    <row r="24" spans="1:5" ht="14.25" customHeight="1">
      <c r="A24" s="191" t="s">
        <v>60</v>
      </c>
      <c r="B24" s="192">
        <v>7008</v>
      </c>
      <c r="C24" s="191">
        <v>0</v>
      </c>
      <c r="D24" s="192">
        <v>7008</v>
      </c>
      <c r="E24" s="192">
        <v>7474</v>
      </c>
    </row>
    <row r="25" spans="1:5" ht="14.25" customHeight="1">
      <c r="A25" s="191" t="s">
        <v>323</v>
      </c>
      <c r="B25" s="192">
        <v>16630</v>
      </c>
      <c r="C25" s="192">
        <v>1259</v>
      </c>
      <c r="D25" s="192">
        <v>17889</v>
      </c>
      <c r="E25" s="192">
        <v>8962</v>
      </c>
    </row>
    <row r="26" spans="1:5" ht="14.25" customHeight="1">
      <c r="A26" s="191" t="s">
        <v>63</v>
      </c>
      <c r="B26" s="192">
        <v>1903</v>
      </c>
      <c r="C26" s="191">
        <v>376</v>
      </c>
      <c r="D26" s="192">
        <v>2279</v>
      </c>
      <c r="E26" s="192">
        <v>1718</v>
      </c>
    </row>
    <row r="27" spans="1:5" ht="14.25" customHeight="1">
      <c r="A27" s="191" t="s">
        <v>65</v>
      </c>
      <c r="B27" s="192">
        <v>5990</v>
      </c>
      <c r="C27" s="192">
        <v>1000</v>
      </c>
      <c r="D27" s="192">
        <v>6990</v>
      </c>
      <c r="E27" s="192">
        <v>8691</v>
      </c>
    </row>
    <row r="28" spans="1:5" ht="14.25" customHeight="1">
      <c r="A28" s="191" t="s">
        <v>70</v>
      </c>
      <c r="B28" s="192">
        <v>19587</v>
      </c>
      <c r="C28" s="191">
        <v>109</v>
      </c>
      <c r="D28" s="192">
        <v>19696</v>
      </c>
      <c r="E28" s="192">
        <v>27837</v>
      </c>
    </row>
    <row r="29" spans="1:5" ht="14.25" customHeight="1">
      <c r="A29" s="191" t="s">
        <v>74</v>
      </c>
      <c r="B29" s="192">
        <v>1708</v>
      </c>
      <c r="C29" s="191">
        <v>234</v>
      </c>
      <c r="D29" s="192">
        <v>1942</v>
      </c>
      <c r="E29" s="192">
        <v>533</v>
      </c>
    </row>
    <row r="30" spans="1:5" ht="14.25" customHeight="1">
      <c r="A30" s="191" t="s">
        <v>75</v>
      </c>
      <c r="B30" s="192">
        <v>5742</v>
      </c>
      <c r="C30" s="192">
        <v>842</v>
      </c>
      <c r="D30" s="192">
        <v>6584</v>
      </c>
      <c r="E30" s="192">
        <v>10760</v>
      </c>
    </row>
    <row r="31" spans="1:5" ht="14.25" customHeight="1">
      <c r="A31" s="191" t="s">
        <v>76</v>
      </c>
      <c r="B31" s="192">
        <v>48286</v>
      </c>
      <c r="C31" s="191">
        <v>15</v>
      </c>
      <c r="D31" s="192">
        <v>48301</v>
      </c>
      <c r="E31" s="192">
        <v>7789</v>
      </c>
    </row>
    <row r="32" spans="1:5" ht="14.25" customHeight="1">
      <c r="A32" s="191" t="s">
        <v>79</v>
      </c>
      <c r="B32" s="192">
        <v>48628</v>
      </c>
      <c r="C32" s="191">
        <v>0</v>
      </c>
      <c r="D32" s="192">
        <v>48628</v>
      </c>
      <c r="E32" s="192">
        <v>53017</v>
      </c>
    </row>
    <row r="33" spans="1:5" ht="14.25" customHeight="1">
      <c r="A33" s="191" t="s">
        <v>187</v>
      </c>
      <c r="B33" s="192">
        <v>1425</v>
      </c>
      <c r="C33" s="191">
        <v>0</v>
      </c>
      <c r="D33" s="192">
        <v>1425</v>
      </c>
      <c r="E33" s="192">
        <v>1106</v>
      </c>
    </row>
    <row r="34" spans="1:5" ht="14.25" customHeight="1">
      <c r="A34" s="191" t="s">
        <v>82</v>
      </c>
      <c r="B34" s="192">
        <v>4783</v>
      </c>
      <c r="C34" s="191">
        <v>364</v>
      </c>
      <c r="D34" s="192">
        <v>5147</v>
      </c>
      <c r="E34" s="192">
        <v>4652</v>
      </c>
    </row>
    <row r="35" spans="1:5" ht="14.25" customHeight="1">
      <c r="A35" s="191" t="s">
        <v>226</v>
      </c>
      <c r="B35" s="192">
        <v>1794</v>
      </c>
      <c r="C35" s="191">
        <v>182</v>
      </c>
      <c r="D35" s="192">
        <v>1976</v>
      </c>
      <c r="E35" s="192">
        <v>1600</v>
      </c>
    </row>
    <row r="36" spans="1:5" ht="14.25" customHeight="1">
      <c r="A36" s="191" t="s">
        <v>85</v>
      </c>
      <c r="B36" s="192">
        <v>1962</v>
      </c>
      <c r="C36" s="192">
        <v>2075</v>
      </c>
      <c r="D36" s="192">
        <v>4037</v>
      </c>
      <c r="E36" s="192">
        <v>1747</v>
      </c>
    </row>
    <row r="37" spans="1:5" ht="14.25" customHeight="1">
      <c r="A37" s="191" t="s">
        <v>88</v>
      </c>
      <c r="B37" s="192">
        <v>9294</v>
      </c>
      <c r="C37" s="191">
        <v>0</v>
      </c>
      <c r="D37" s="192">
        <v>9294</v>
      </c>
      <c r="E37" s="192">
        <v>10965</v>
      </c>
    </row>
    <row r="38" spans="1:5" ht="14.25" customHeight="1">
      <c r="A38" s="191" t="s">
        <v>227</v>
      </c>
      <c r="B38" s="192">
        <v>31621</v>
      </c>
      <c r="C38" s="191">
        <v>507</v>
      </c>
      <c r="D38" s="192">
        <v>32128</v>
      </c>
      <c r="E38" s="192">
        <v>25762</v>
      </c>
    </row>
    <row r="39" spans="1:5" ht="14.25" customHeight="1">
      <c r="A39" s="191" t="s">
        <v>91</v>
      </c>
      <c r="B39" s="192">
        <v>1469</v>
      </c>
      <c r="C39" s="191">
        <v>292</v>
      </c>
      <c r="D39" s="192">
        <v>1761</v>
      </c>
      <c r="E39" s="192">
        <v>2750</v>
      </c>
    </row>
    <row r="40" spans="1:5" ht="14.25" customHeight="1">
      <c r="A40" s="191" t="s">
        <v>92</v>
      </c>
      <c r="B40" s="192">
        <v>46488</v>
      </c>
      <c r="C40" s="191">
        <v>135</v>
      </c>
      <c r="D40" s="192">
        <v>46623</v>
      </c>
      <c r="E40" s="192">
        <v>37410</v>
      </c>
    </row>
    <row r="41" spans="1:5" ht="14.25" customHeight="1">
      <c r="A41" s="191" t="s">
        <v>189</v>
      </c>
      <c r="B41" s="192">
        <v>81576</v>
      </c>
      <c r="C41" s="191">
        <v>50</v>
      </c>
      <c r="D41" s="192">
        <v>81626</v>
      </c>
      <c r="E41" s="192">
        <v>57411</v>
      </c>
    </row>
    <row r="42" spans="1:5" ht="14.25" customHeight="1">
      <c r="A42" s="191" t="s">
        <v>96</v>
      </c>
      <c r="B42" s="192">
        <v>4241</v>
      </c>
      <c r="C42" s="191">
        <v>1000</v>
      </c>
      <c r="D42" s="192">
        <v>5241</v>
      </c>
      <c r="E42" s="192">
        <v>3683</v>
      </c>
    </row>
    <row r="43" spans="1:5" ht="14.25" customHeight="1">
      <c r="A43" s="191" t="s">
        <v>98</v>
      </c>
      <c r="B43" s="192">
        <v>3185</v>
      </c>
      <c r="C43" s="192">
        <v>917</v>
      </c>
      <c r="D43" s="192">
        <v>4102</v>
      </c>
      <c r="E43" s="192">
        <v>6076</v>
      </c>
    </row>
    <row r="44" spans="1:5" ht="14.25" customHeight="1">
      <c r="A44" s="191" t="s">
        <v>99</v>
      </c>
      <c r="B44" s="192">
        <v>4768</v>
      </c>
      <c r="C44" s="191">
        <v>586</v>
      </c>
      <c r="D44" s="192">
        <v>5354</v>
      </c>
      <c r="E44" s="192">
        <v>7245</v>
      </c>
    </row>
    <row r="45" spans="1:5" ht="14.25" customHeight="1">
      <c r="A45" s="191" t="s">
        <v>228</v>
      </c>
      <c r="B45" s="192">
        <v>22131</v>
      </c>
      <c r="C45" s="191">
        <v>273</v>
      </c>
      <c r="D45" s="192">
        <v>22404</v>
      </c>
      <c r="E45" s="192">
        <v>29609</v>
      </c>
    </row>
    <row r="46" spans="1:5" ht="14.25" customHeight="1">
      <c r="A46" s="191" t="s">
        <v>102</v>
      </c>
      <c r="B46" s="192">
        <v>1017</v>
      </c>
      <c r="C46" s="191">
        <v>388</v>
      </c>
      <c r="D46" s="192">
        <v>1405</v>
      </c>
      <c r="E46" s="191">
        <v>569</v>
      </c>
    </row>
    <row r="47" spans="1:5" ht="14.25" customHeight="1">
      <c r="A47" s="191" t="s">
        <v>104</v>
      </c>
      <c r="B47" s="192">
        <v>22602</v>
      </c>
      <c r="C47" s="191">
        <v>8</v>
      </c>
      <c r="D47" s="192">
        <v>22610</v>
      </c>
      <c r="E47" s="192">
        <v>27786</v>
      </c>
    </row>
    <row r="48" spans="1:5" ht="14.25" customHeight="1">
      <c r="A48" s="191" t="s">
        <v>105</v>
      </c>
      <c r="B48" s="192">
        <v>14001</v>
      </c>
      <c r="C48" s="191">
        <v>444</v>
      </c>
      <c r="D48" s="192">
        <v>14445</v>
      </c>
      <c r="E48" s="192">
        <v>20622</v>
      </c>
    </row>
    <row r="49" spans="1:5" ht="14.25" customHeight="1">
      <c r="A49" s="191" t="s">
        <v>106</v>
      </c>
      <c r="B49" s="192">
        <v>1986</v>
      </c>
      <c r="C49" s="191">
        <v>213</v>
      </c>
      <c r="D49" s="192">
        <v>2199</v>
      </c>
      <c r="E49" s="192">
        <v>7536</v>
      </c>
    </row>
    <row r="50" spans="1:5" ht="14.25" customHeight="1">
      <c r="A50" s="191" t="s">
        <v>108</v>
      </c>
      <c r="B50" s="192">
        <v>2486</v>
      </c>
      <c r="C50" s="192">
        <v>2209</v>
      </c>
      <c r="D50" s="192">
        <v>4695</v>
      </c>
      <c r="E50" s="192">
        <v>4596</v>
      </c>
    </row>
    <row r="51" spans="1:5" ht="14.25" customHeight="1">
      <c r="A51" s="26" t="s">
        <v>109</v>
      </c>
      <c r="B51" s="46">
        <v>36991</v>
      </c>
      <c r="C51" s="175">
        <v>0</v>
      </c>
      <c r="D51" s="46">
        <v>36991</v>
      </c>
      <c r="E51" s="46">
        <v>24692</v>
      </c>
    </row>
    <row r="52" spans="1:5" ht="14.25" customHeight="1">
      <c r="A52" s="26" t="s">
        <v>229</v>
      </c>
      <c r="B52" s="46">
        <v>11456</v>
      </c>
      <c r="C52" s="175">
        <v>385</v>
      </c>
      <c r="D52" s="46">
        <v>11841</v>
      </c>
      <c r="E52" s="46">
        <v>24967</v>
      </c>
    </row>
    <row r="53" spans="1:5" ht="14.25" customHeight="1">
      <c r="A53" s="26" t="s">
        <v>112</v>
      </c>
      <c r="B53" s="46">
        <v>7096</v>
      </c>
      <c r="C53" s="46">
        <v>465</v>
      </c>
      <c r="D53" s="46">
        <v>7561</v>
      </c>
      <c r="E53" s="46">
        <v>19484</v>
      </c>
    </row>
    <row r="54" spans="1:5" ht="14.25" customHeight="1">
      <c r="A54" s="26" t="s">
        <v>324</v>
      </c>
      <c r="B54" s="46">
        <v>16748</v>
      </c>
      <c r="C54" s="175">
        <v>585</v>
      </c>
      <c r="D54" s="46">
        <v>17333</v>
      </c>
      <c r="E54" s="46">
        <v>26943</v>
      </c>
    </row>
    <row r="55" spans="1:5" ht="14.25" customHeight="1">
      <c r="A55" s="26" t="s">
        <v>114</v>
      </c>
      <c r="B55" s="46">
        <v>9733</v>
      </c>
      <c r="C55" s="175">
        <v>0</v>
      </c>
      <c r="D55" s="46">
        <v>9733</v>
      </c>
      <c r="E55" s="46">
        <v>8243</v>
      </c>
    </row>
    <row r="56" spans="1:5" ht="14.25" customHeight="1">
      <c r="A56" s="26" t="s">
        <v>116</v>
      </c>
      <c r="B56" s="46">
        <v>7162</v>
      </c>
      <c r="C56" s="175">
        <v>104</v>
      </c>
      <c r="D56" s="46">
        <v>7266</v>
      </c>
      <c r="E56" s="46">
        <v>8698</v>
      </c>
    </row>
    <row r="57" spans="1:5" ht="14.25" customHeight="1">
      <c r="A57" s="26" t="s">
        <v>190</v>
      </c>
      <c r="B57" s="175">
        <v>1282</v>
      </c>
      <c r="C57" s="175">
        <v>261</v>
      </c>
      <c r="D57" s="175">
        <v>1543</v>
      </c>
      <c r="E57" s="175">
        <v>1059</v>
      </c>
    </row>
    <row r="58" spans="1:5" ht="14.25" customHeight="1">
      <c r="A58" s="26" t="s">
        <v>119</v>
      </c>
      <c r="B58" s="46">
        <v>3183</v>
      </c>
      <c r="C58" s="175">
        <v>130</v>
      </c>
      <c r="D58" s="46">
        <v>3313</v>
      </c>
      <c r="E58" s="46">
        <v>5354</v>
      </c>
    </row>
    <row r="59" spans="1:5" ht="14.25" customHeight="1">
      <c r="A59" s="26" t="s">
        <v>332</v>
      </c>
      <c r="B59" s="46">
        <v>2511</v>
      </c>
      <c r="C59" s="175">
        <v>545</v>
      </c>
      <c r="D59" s="46">
        <v>3056</v>
      </c>
      <c r="E59" s="46">
        <v>2744</v>
      </c>
    </row>
    <row r="60" spans="1:5" ht="14.25" customHeight="1">
      <c r="A60" s="26" t="s">
        <v>124</v>
      </c>
      <c r="B60" s="46">
        <v>38060</v>
      </c>
      <c r="C60" s="46">
        <v>2234</v>
      </c>
      <c r="D60" s="46">
        <v>40294</v>
      </c>
      <c r="E60" s="46">
        <v>54848</v>
      </c>
    </row>
    <row r="61" spans="1:5" ht="14.25" customHeight="1">
      <c r="A61" s="26" t="s">
        <v>125</v>
      </c>
      <c r="B61" s="46">
        <v>7222</v>
      </c>
      <c r="C61" s="175">
        <v>71</v>
      </c>
      <c r="D61" s="46">
        <v>7293</v>
      </c>
      <c r="E61" s="46">
        <v>20121</v>
      </c>
    </row>
    <row r="62" spans="1:5" ht="14.25" customHeight="1">
      <c r="A62" s="26" t="s">
        <v>230</v>
      </c>
      <c r="B62" s="46">
        <v>5174</v>
      </c>
      <c r="C62" s="175">
        <v>489</v>
      </c>
      <c r="D62" s="46">
        <v>5663</v>
      </c>
      <c r="E62" s="46">
        <v>8929</v>
      </c>
    </row>
    <row r="63" spans="1:5" ht="14.25" customHeight="1">
      <c r="A63" s="26" t="s">
        <v>126</v>
      </c>
      <c r="B63" s="46">
        <v>72308</v>
      </c>
      <c r="C63" s="175">
        <v>0</v>
      </c>
      <c r="D63" s="46">
        <v>72308</v>
      </c>
      <c r="E63" s="46">
        <v>74446</v>
      </c>
    </row>
    <row r="64" spans="1:5" ht="14.25" customHeight="1">
      <c r="A64" s="26" t="s">
        <v>191</v>
      </c>
      <c r="B64" s="46">
        <v>2320</v>
      </c>
      <c r="C64" s="175">
        <v>0</v>
      </c>
      <c r="D64" s="46">
        <v>2320</v>
      </c>
      <c r="E64" s="46">
        <v>1091</v>
      </c>
    </row>
    <row r="65" spans="1:5" ht="14.25" customHeight="1">
      <c r="A65" s="26" t="s">
        <v>129</v>
      </c>
      <c r="B65" s="46">
        <v>2417</v>
      </c>
      <c r="C65" s="175">
        <v>163</v>
      </c>
      <c r="D65" s="46">
        <v>2580</v>
      </c>
      <c r="E65" s="46">
        <v>1066</v>
      </c>
    </row>
    <row r="66" spans="1:5" ht="14.25" customHeight="1">
      <c r="A66" s="26" t="s">
        <v>130</v>
      </c>
      <c r="B66" s="46">
        <v>9932</v>
      </c>
      <c r="C66" s="175">
        <v>0</v>
      </c>
      <c r="D66" s="46">
        <v>9932</v>
      </c>
      <c r="E66" s="46">
        <v>40271</v>
      </c>
    </row>
    <row r="67" spans="1:5" ht="14.25" customHeight="1">
      <c r="A67" s="26" t="s">
        <v>131</v>
      </c>
      <c r="B67" s="46">
        <v>15700</v>
      </c>
      <c r="C67" s="175">
        <v>814</v>
      </c>
      <c r="D67" s="46">
        <v>16514</v>
      </c>
      <c r="E67" s="46">
        <v>23251</v>
      </c>
    </row>
    <row r="68" spans="1:5" ht="14.25" customHeight="1">
      <c r="A68" s="26" t="s">
        <v>132</v>
      </c>
      <c r="B68" s="46">
        <v>10409</v>
      </c>
      <c r="C68" s="46">
        <v>2384</v>
      </c>
      <c r="D68" s="46">
        <v>12793</v>
      </c>
      <c r="E68" s="46">
        <v>14481</v>
      </c>
    </row>
    <row r="69" spans="1:5" ht="14.25" customHeight="1">
      <c r="A69" s="26" t="s">
        <v>134</v>
      </c>
      <c r="B69" s="46">
        <v>3124</v>
      </c>
      <c r="C69" s="175">
        <v>429</v>
      </c>
      <c r="D69" s="46">
        <v>3553</v>
      </c>
      <c r="E69" s="46">
        <v>8829</v>
      </c>
    </row>
    <row r="70" spans="1:5" ht="14.25" customHeight="1">
      <c r="A70" s="26" t="s">
        <v>135</v>
      </c>
      <c r="B70" s="46">
        <v>23252</v>
      </c>
      <c r="C70" s="175">
        <v>228</v>
      </c>
      <c r="D70" s="46">
        <v>23480</v>
      </c>
      <c r="E70" s="46">
        <v>13765</v>
      </c>
    </row>
    <row r="71" spans="1:5" ht="14.25" customHeight="1">
      <c r="A71" s="26" t="s">
        <v>232</v>
      </c>
      <c r="B71" s="46">
        <v>23126</v>
      </c>
      <c r="C71" s="46">
        <v>14367</v>
      </c>
      <c r="D71" s="46">
        <v>37493</v>
      </c>
      <c r="E71" s="46">
        <v>53152</v>
      </c>
    </row>
    <row r="72" spans="1:5" ht="14.25" customHeight="1">
      <c r="A72" s="26" t="s">
        <v>233</v>
      </c>
      <c r="B72" s="46">
        <v>4727</v>
      </c>
      <c r="C72" s="175">
        <v>912</v>
      </c>
      <c r="D72" s="46">
        <v>5639</v>
      </c>
      <c r="E72" s="46">
        <v>5631</v>
      </c>
    </row>
    <row r="73" spans="1:5" ht="14.25" customHeight="1">
      <c r="A73" s="26" t="s">
        <v>325</v>
      </c>
      <c r="B73" s="46">
        <v>24226</v>
      </c>
      <c r="C73" s="46">
        <v>1585</v>
      </c>
      <c r="D73" s="46">
        <v>25811</v>
      </c>
      <c r="E73" s="46">
        <v>22475</v>
      </c>
    </row>
    <row r="74" spans="1:5" ht="14.25" customHeight="1">
      <c r="A74" s="26" t="s">
        <v>137</v>
      </c>
      <c r="B74" s="46">
        <v>20943</v>
      </c>
      <c r="C74" s="175">
        <v>27</v>
      </c>
      <c r="D74" s="46">
        <v>20970</v>
      </c>
      <c r="E74" s="46">
        <v>9284</v>
      </c>
    </row>
    <row r="75" spans="1:5" ht="14.25" customHeight="1">
      <c r="A75" s="26" t="s">
        <v>138</v>
      </c>
      <c r="B75" s="46">
        <v>17610</v>
      </c>
      <c r="C75" s="175">
        <v>0</v>
      </c>
      <c r="D75" s="46">
        <v>17610</v>
      </c>
      <c r="E75" s="46">
        <v>11462</v>
      </c>
    </row>
    <row r="76" spans="1:5" ht="14.25" customHeight="1">
      <c r="A76" s="26" t="s">
        <v>139</v>
      </c>
      <c r="B76" s="46">
        <v>17064</v>
      </c>
      <c r="C76" s="175">
        <v>157</v>
      </c>
      <c r="D76" s="46">
        <v>17221</v>
      </c>
      <c r="E76" s="46">
        <v>26003</v>
      </c>
    </row>
    <row r="77" spans="1:5" ht="14.25" customHeight="1">
      <c r="A77" s="26" t="s">
        <v>140</v>
      </c>
      <c r="B77" s="46">
        <v>3851</v>
      </c>
      <c r="C77" s="46">
        <v>687</v>
      </c>
      <c r="D77" s="46">
        <v>4538</v>
      </c>
      <c r="E77" s="46">
        <v>3915</v>
      </c>
    </row>
    <row r="78" spans="1:5" ht="14.25" customHeight="1">
      <c r="A78" s="26" t="s">
        <v>142</v>
      </c>
      <c r="B78" s="46">
        <v>4019</v>
      </c>
      <c r="C78" s="175">
        <v>1041</v>
      </c>
      <c r="D78" s="46">
        <v>5060</v>
      </c>
      <c r="E78" s="46">
        <v>7714</v>
      </c>
    </row>
    <row r="79" spans="1:5" ht="14.25" customHeight="1">
      <c r="A79" s="26" t="s">
        <v>144</v>
      </c>
      <c r="B79" s="46">
        <v>5722</v>
      </c>
      <c r="C79" s="175">
        <v>0</v>
      </c>
      <c r="D79" s="46">
        <v>5722</v>
      </c>
      <c r="E79" s="46">
        <v>6338</v>
      </c>
    </row>
    <row r="80" spans="1:5" ht="14.25" customHeight="1">
      <c r="A80" s="26" t="s">
        <v>145</v>
      </c>
      <c r="B80" s="46">
        <v>28025</v>
      </c>
      <c r="C80" s="175">
        <v>215</v>
      </c>
      <c r="D80" s="46">
        <v>28240</v>
      </c>
      <c r="E80" s="46">
        <v>31718</v>
      </c>
    </row>
    <row r="81" spans="1:5" ht="14.25" customHeight="1">
      <c r="A81" s="26" t="s">
        <v>326</v>
      </c>
      <c r="B81" s="46">
        <v>24841</v>
      </c>
      <c r="C81" s="175">
        <v>0</v>
      </c>
      <c r="D81" s="46">
        <v>24841</v>
      </c>
      <c r="E81" s="46">
        <v>55908</v>
      </c>
    </row>
    <row r="82" spans="1:5" ht="14.25" customHeight="1">
      <c r="A82" s="26" t="s">
        <v>150</v>
      </c>
      <c r="B82" s="46">
        <v>1510</v>
      </c>
      <c r="C82" s="175">
        <v>112</v>
      </c>
      <c r="D82" s="46">
        <v>1622</v>
      </c>
      <c r="E82" s="46">
        <v>3914</v>
      </c>
    </row>
    <row r="83" spans="1:5" ht="14.25" customHeight="1">
      <c r="A83" s="26" t="s">
        <v>236</v>
      </c>
      <c r="B83" s="175">
        <v>3195</v>
      </c>
      <c r="C83" s="175">
        <v>250</v>
      </c>
      <c r="D83" s="175">
        <v>3445</v>
      </c>
      <c r="E83" s="175">
        <v>20</v>
      </c>
    </row>
    <row r="84" spans="1:5" ht="14.25" customHeight="1">
      <c r="A84" s="26" t="s">
        <v>153</v>
      </c>
      <c r="B84" s="46">
        <v>1675</v>
      </c>
      <c r="C84" s="175">
        <v>234</v>
      </c>
      <c r="D84" s="46">
        <v>1909</v>
      </c>
      <c r="E84" s="46">
        <v>2972</v>
      </c>
    </row>
    <row r="85" spans="1:5" ht="14.25" customHeight="1">
      <c r="A85" s="26" t="s">
        <v>160</v>
      </c>
      <c r="B85" s="46">
        <v>21923</v>
      </c>
      <c r="C85" s="175">
        <v>176</v>
      </c>
      <c r="D85" s="46">
        <v>22099</v>
      </c>
      <c r="E85" s="46">
        <v>5319</v>
      </c>
    </row>
    <row r="86" spans="1:5" ht="14.25" customHeight="1">
      <c r="A86" s="26" t="s">
        <v>162</v>
      </c>
      <c r="B86" s="46">
        <v>1322</v>
      </c>
      <c r="C86" s="175">
        <v>52</v>
      </c>
      <c r="D86" s="46">
        <v>1374</v>
      </c>
      <c r="E86" s="46">
        <v>2552</v>
      </c>
    </row>
    <row r="87" spans="1:5" ht="14.25" customHeight="1">
      <c r="A87" s="26" t="s">
        <v>237</v>
      </c>
      <c r="B87" s="46">
        <v>11250</v>
      </c>
      <c r="C87" s="175">
        <v>0</v>
      </c>
      <c r="D87" s="46">
        <v>11250</v>
      </c>
      <c r="E87" s="46">
        <v>9903</v>
      </c>
    </row>
    <row r="88" spans="1:5" ht="14.25" customHeight="1">
      <c r="A88" s="26" t="s">
        <v>163</v>
      </c>
      <c r="B88" s="46">
        <v>12095</v>
      </c>
      <c r="C88" s="175">
        <v>0</v>
      </c>
      <c r="D88" s="46">
        <v>12095</v>
      </c>
      <c r="E88" s="46">
        <v>22026</v>
      </c>
    </row>
    <row r="89" spans="1:5" ht="14.25" customHeight="1">
      <c r="A89" s="26" t="s">
        <v>164</v>
      </c>
      <c r="B89" s="46">
        <v>3995</v>
      </c>
      <c r="C89" s="175">
        <v>0</v>
      </c>
      <c r="D89" s="46">
        <v>3995</v>
      </c>
      <c r="E89" s="46">
        <v>4048</v>
      </c>
    </row>
    <row r="90" spans="1:5" ht="14.25" customHeight="1">
      <c r="A90" s="26" t="s">
        <v>192</v>
      </c>
      <c r="B90" s="46">
        <v>3288</v>
      </c>
      <c r="C90" s="175">
        <v>24</v>
      </c>
      <c r="D90" s="46">
        <v>3312</v>
      </c>
      <c r="E90" s="46">
        <v>1691</v>
      </c>
    </row>
    <row r="91" spans="1:5" ht="14.25" customHeight="1">
      <c r="A91" s="26" t="s">
        <v>166</v>
      </c>
      <c r="B91" s="46">
        <v>63889</v>
      </c>
      <c r="C91" s="175">
        <v>884</v>
      </c>
      <c r="D91" s="46">
        <v>64773</v>
      </c>
      <c r="E91" s="46">
        <v>35554</v>
      </c>
    </row>
    <row r="92" spans="1:5" ht="14.25" customHeight="1">
      <c r="A92" s="26" t="s">
        <v>167</v>
      </c>
      <c r="B92" s="46">
        <v>27118</v>
      </c>
      <c r="C92" s="175">
        <v>72</v>
      </c>
      <c r="D92" s="46">
        <v>27190</v>
      </c>
      <c r="E92" s="46">
        <v>12160</v>
      </c>
    </row>
    <row r="93" spans="1:5" ht="14.25" customHeight="1">
      <c r="A93" s="26" t="s">
        <v>193</v>
      </c>
      <c r="B93" s="46">
        <v>2624</v>
      </c>
      <c r="C93" s="175">
        <v>0</v>
      </c>
      <c r="D93" s="46">
        <v>2624</v>
      </c>
      <c r="E93" s="46">
        <v>1604</v>
      </c>
    </row>
    <row r="95" spans="1:5" ht="14.25" customHeight="1">
      <c r="A95" s="409" t="s">
        <v>11</v>
      </c>
      <c r="B95" s="53">
        <f>MEDIAN(B4:B93)</f>
        <v>7749</v>
      </c>
      <c r="C95" s="53">
        <f t="shared" ref="C95:E95" si="0">MEDIAN(C4:C93)</f>
        <v>214</v>
      </c>
      <c r="D95" s="53">
        <f t="shared" si="0"/>
        <v>7918.5</v>
      </c>
      <c r="E95" s="53">
        <f t="shared" si="0"/>
        <v>8879</v>
      </c>
    </row>
    <row r="96" spans="1:5" ht="14.25" customHeight="1">
      <c r="A96" s="409" t="s">
        <v>10</v>
      </c>
      <c r="B96" s="53">
        <f>AVERAGE(B4:B93)</f>
        <v>14345.3</v>
      </c>
      <c r="C96" s="53">
        <f t="shared" ref="C96:E96" si="1">AVERAGE(C4:C93)</f>
        <v>582.61111111111109</v>
      </c>
      <c r="D96" s="53">
        <f t="shared" si="1"/>
        <v>14927.911111111111</v>
      </c>
      <c r="E96" s="53">
        <f t="shared" si="1"/>
        <v>14907.877777777778</v>
      </c>
    </row>
    <row r="97" spans="1:5" ht="14.25" customHeight="1">
      <c r="A97" s="409" t="s">
        <v>239</v>
      </c>
      <c r="B97" s="53">
        <f>SUM(B4:B93)</f>
        <v>1291077</v>
      </c>
      <c r="C97" s="53">
        <f t="shared" ref="C97:E97" si="2">SUM(C4:C93)</f>
        <v>52435</v>
      </c>
      <c r="D97" s="53">
        <f t="shared" si="2"/>
        <v>1343512</v>
      </c>
      <c r="E97" s="53">
        <f t="shared" si="2"/>
        <v>1341709</v>
      </c>
    </row>
  </sheetData>
  <conditionalFormatting sqref="B4:E50">
    <cfRule type="cellIs" dxfId="108" priority="2" operator="lessThan">
      <formula>0</formula>
    </cfRule>
    <cfRule type="cellIs" dxfId="107" priority="3" operator="lessThan">
      <formula>0</formula>
    </cfRule>
    <cfRule type="cellIs" dxfId="106" priority="4" operator="equal">
      <formula>0</formula>
    </cfRule>
  </conditionalFormatting>
  <conditionalFormatting sqref="B4:E93">
    <cfRule type="cellIs" dxfId="105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543F-98E3-40E2-A9D9-0B47695C7DBF}">
  <sheetPr codeName="Sheet40"/>
  <dimension ref="A1:E50"/>
  <sheetViews>
    <sheetView zoomScaleNormal="100" workbookViewId="0">
      <pane ySplit="3" topLeftCell="A19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18.85546875" customWidth="1"/>
    <col min="2" max="2" width="16.42578125" style="194" customWidth="1"/>
    <col min="3" max="3" width="15.140625" style="194" customWidth="1"/>
    <col min="4" max="4" width="16" style="194" customWidth="1"/>
    <col min="5" max="5" width="15.28515625" style="194" customWidth="1"/>
    <col min="6" max="6" width="23.140625" customWidth="1"/>
    <col min="7" max="7" width="10.28515625" bestFit="1" customWidth="1"/>
    <col min="8" max="8" width="10" bestFit="1" customWidth="1"/>
    <col min="9" max="9" width="14" customWidth="1"/>
    <col min="10" max="10" width="15.42578125" customWidth="1"/>
    <col min="11" max="11" width="24.85546875" bestFit="1" customWidth="1"/>
  </cols>
  <sheetData>
    <row r="1" spans="1:5" ht="16.5" customHeight="1">
      <c r="A1" s="1" t="s">
        <v>426</v>
      </c>
    </row>
    <row r="2" spans="1:5" ht="9.6" customHeight="1">
      <c r="A2" s="1"/>
    </row>
    <row r="3" spans="1:5" s="146" customFormat="1" ht="26.45" customHeight="1">
      <c r="A3" s="109"/>
      <c r="B3" s="16" t="s">
        <v>427</v>
      </c>
      <c r="C3" s="16" t="s">
        <v>428</v>
      </c>
      <c r="D3" s="42" t="s">
        <v>429</v>
      </c>
      <c r="E3" s="42" t="s">
        <v>430</v>
      </c>
    </row>
    <row r="4" spans="1:5" ht="14.25" customHeight="1">
      <c r="A4" s="191" t="s">
        <v>321</v>
      </c>
      <c r="B4" s="192">
        <v>14538</v>
      </c>
      <c r="C4" s="192">
        <v>1191</v>
      </c>
      <c r="D4" s="192">
        <v>15729</v>
      </c>
      <c r="E4" s="192">
        <v>10748</v>
      </c>
    </row>
    <row r="5" spans="1:5" ht="14.25" customHeight="1">
      <c r="A5" s="191" t="s">
        <v>185</v>
      </c>
      <c r="B5" s="192">
        <v>5345</v>
      </c>
      <c r="C5" s="191">
        <v>767</v>
      </c>
      <c r="D5" s="192">
        <v>6112</v>
      </c>
      <c r="E5" s="192">
        <v>10386</v>
      </c>
    </row>
    <row r="6" spans="1:5" ht="14.25" customHeight="1">
      <c r="A6" s="191" t="s">
        <v>29</v>
      </c>
      <c r="B6" s="191">
        <v>273</v>
      </c>
      <c r="C6" s="191">
        <v>4</v>
      </c>
      <c r="D6" s="191">
        <v>277</v>
      </c>
      <c r="E6" s="192">
        <v>2022</v>
      </c>
    </row>
    <row r="7" spans="1:5" ht="14.25" customHeight="1">
      <c r="A7" s="191" t="s">
        <v>30</v>
      </c>
      <c r="B7" s="192">
        <v>6885</v>
      </c>
      <c r="C7" s="191">
        <v>387</v>
      </c>
      <c r="D7" s="192">
        <v>7272</v>
      </c>
      <c r="E7" s="192">
        <v>7548</v>
      </c>
    </row>
    <row r="8" spans="1:5" ht="14.25" customHeight="1">
      <c r="A8" s="191" t="s">
        <v>32</v>
      </c>
      <c r="B8" s="192">
        <v>14258</v>
      </c>
      <c r="C8" s="191">
        <v>0</v>
      </c>
      <c r="D8" s="192">
        <v>14258</v>
      </c>
      <c r="E8" s="192">
        <v>14947</v>
      </c>
    </row>
    <row r="9" spans="1:5" ht="14.25" customHeight="1">
      <c r="A9" s="191" t="s">
        <v>33</v>
      </c>
      <c r="B9" s="192">
        <v>4960</v>
      </c>
      <c r="C9" s="191">
        <v>545</v>
      </c>
      <c r="D9" s="192">
        <v>5505</v>
      </c>
      <c r="E9" s="192">
        <v>7650</v>
      </c>
    </row>
    <row r="10" spans="1:5" ht="14.25" customHeight="1">
      <c r="A10" s="191" t="s">
        <v>37</v>
      </c>
      <c r="B10" s="192">
        <v>3502</v>
      </c>
      <c r="C10" s="191">
        <v>200</v>
      </c>
      <c r="D10" s="192">
        <v>3702</v>
      </c>
      <c r="E10" s="192">
        <v>3180</v>
      </c>
    </row>
    <row r="11" spans="1:5" ht="14.25" customHeight="1">
      <c r="A11" s="191" t="s">
        <v>215</v>
      </c>
      <c r="B11" s="192">
        <v>1912</v>
      </c>
      <c r="C11" s="191">
        <v>16</v>
      </c>
      <c r="D11" s="192">
        <v>1928</v>
      </c>
      <c r="E11" s="192">
        <v>2689</v>
      </c>
    </row>
    <row r="12" spans="1:5" ht="14.25" customHeight="1">
      <c r="A12" s="191" t="s">
        <v>38</v>
      </c>
      <c r="B12" s="192">
        <v>30939</v>
      </c>
      <c r="C12" s="192">
        <v>644</v>
      </c>
      <c r="D12" s="192">
        <v>31583</v>
      </c>
      <c r="E12" s="192">
        <v>31723</v>
      </c>
    </row>
    <row r="13" spans="1:5" ht="14.25" customHeight="1">
      <c r="A13" s="191" t="s">
        <v>42</v>
      </c>
      <c r="B13" s="192">
        <v>9416</v>
      </c>
      <c r="C13" s="191">
        <v>652</v>
      </c>
      <c r="D13" s="192">
        <v>10068</v>
      </c>
      <c r="E13" s="192">
        <v>8962</v>
      </c>
    </row>
    <row r="14" spans="1:5" ht="14.25" customHeight="1">
      <c r="A14" s="191" t="s">
        <v>44</v>
      </c>
      <c r="B14" s="192">
        <v>1215</v>
      </c>
      <c r="C14" s="191">
        <v>34</v>
      </c>
      <c r="D14" s="192">
        <v>1249</v>
      </c>
      <c r="E14" s="191">
        <v>718</v>
      </c>
    </row>
    <row r="15" spans="1:5" ht="14.25" customHeight="1">
      <c r="A15" s="191" t="s">
        <v>47</v>
      </c>
      <c r="B15" s="192">
        <v>1662</v>
      </c>
      <c r="C15" s="191">
        <v>449</v>
      </c>
      <c r="D15" s="192">
        <v>2111</v>
      </c>
      <c r="E15" s="192">
        <v>1225</v>
      </c>
    </row>
    <row r="16" spans="1:5" ht="14.25" customHeight="1">
      <c r="A16" s="191" t="s">
        <v>49</v>
      </c>
      <c r="B16" s="192">
        <v>8276</v>
      </c>
      <c r="C16" s="191">
        <v>0</v>
      </c>
      <c r="D16" s="192">
        <v>8276</v>
      </c>
      <c r="E16" s="192">
        <v>5784</v>
      </c>
    </row>
    <row r="17" spans="1:5" ht="14.25" customHeight="1">
      <c r="A17" s="191" t="s">
        <v>52</v>
      </c>
      <c r="B17" s="192">
        <v>8969</v>
      </c>
      <c r="C17" s="191">
        <v>0</v>
      </c>
      <c r="D17" s="192">
        <v>8969</v>
      </c>
      <c r="E17" s="192">
        <v>6407</v>
      </c>
    </row>
    <row r="18" spans="1:5" ht="14.25" customHeight="1">
      <c r="A18" s="191" t="s">
        <v>54</v>
      </c>
      <c r="B18" s="192">
        <v>25378</v>
      </c>
      <c r="C18" s="191">
        <v>9</v>
      </c>
      <c r="D18" s="192">
        <v>25387</v>
      </c>
      <c r="E18" s="192">
        <v>9935</v>
      </c>
    </row>
    <row r="19" spans="1:5" ht="14.25" customHeight="1">
      <c r="A19" s="191" t="s">
        <v>56</v>
      </c>
      <c r="B19" s="192">
        <v>16473</v>
      </c>
      <c r="C19" s="191">
        <v>0</v>
      </c>
      <c r="D19" s="192">
        <v>16473</v>
      </c>
      <c r="E19" s="192">
        <v>17191</v>
      </c>
    </row>
    <row r="20" spans="1:5" ht="14.25" customHeight="1">
      <c r="A20" s="191" t="s">
        <v>57</v>
      </c>
      <c r="B20" s="192">
        <v>46781</v>
      </c>
      <c r="C20" s="191">
        <v>105</v>
      </c>
      <c r="D20" s="192">
        <v>46886</v>
      </c>
      <c r="E20" s="192">
        <v>36154</v>
      </c>
    </row>
    <row r="21" spans="1:5" ht="14.25" customHeight="1">
      <c r="A21" s="191" t="s">
        <v>59</v>
      </c>
      <c r="B21" s="192">
        <v>38565</v>
      </c>
      <c r="C21" s="192">
        <v>2807</v>
      </c>
      <c r="D21" s="192">
        <v>41372</v>
      </c>
      <c r="E21" s="192">
        <v>44069</v>
      </c>
    </row>
    <row r="22" spans="1:5" ht="14.25" customHeight="1">
      <c r="A22" s="191" t="s">
        <v>322</v>
      </c>
      <c r="B22" s="192">
        <v>16892</v>
      </c>
      <c r="C22" s="192">
        <v>1065</v>
      </c>
      <c r="D22" s="192">
        <v>17957</v>
      </c>
      <c r="E22" s="192">
        <v>14536</v>
      </c>
    </row>
    <row r="23" spans="1:5" ht="14.25" customHeight="1">
      <c r="A23" s="191" t="s">
        <v>222</v>
      </c>
      <c r="B23" s="192">
        <v>8409</v>
      </c>
      <c r="C23" s="191">
        <v>0</v>
      </c>
      <c r="D23" s="192">
        <v>8409</v>
      </c>
      <c r="E23" s="192">
        <v>9284</v>
      </c>
    </row>
    <row r="24" spans="1:5" ht="14.25" customHeight="1">
      <c r="A24" s="191" t="s">
        <v>60</v>
      </c>
      <c r="B24" s="192">
        <v>7008</v>
      </c>
      <c r="C24" s="191">
        <v>0</v>
      </c>
      <c r="D24" s="192">
        <v>7008</v>
      </c>
      <c r="E24" s="192">
        <v>7474</v>
      </c>
    </row>
    <row r="25" spans="1:5" ht="14.25" customHeight="1">
      <c r="A25" s="191" t="s">
        <v>323</v>
      </c>
      <c r="B25" s="192">
        <v>16630</v>
      </c>
      <c r="C25" s="192">
        <v>1259</v>
      </c>
      <c r="D25" s="192">
        <v>17889</v>
      </c>
      <c r="E25" s="192">
        <v>8962</v>
      </c>
    </row>
    <row r="26" spans="1:5" ht="14.25" customHeight="1">
      <c r="A26" s="191" t="s">
        <v>63</v>
      </c>
      <c r="B26" s="192">
        <v>1903</v>
      </c>
      <c r="C26" s="191">
        <v>376</v>
      </c>
      <c r="D26" s="192">
        <v>2279</v>
      </c>
      <c r="E26" s="192">
        <v>1718</v>
      </c>
    </row>
    <row r="27" spans="1:5" ht="14.25" customHeight="1">
      <c r="A27" s="191" t="s">
        <v>65</v>
      </c>
      <c r="B27" s="192">
        <v>5990</v>
      </c>
      <c r="C27" s="192">
        <v>1000</v>
      </c>
      <c r="D27" s="192">
        <v>6990</v>
      </c>
      <c r="E27" s="192">
        <v>8691</v>
      </c>
    </row>
    <row r="28" spans="1:5" ht="14.25" customHeight="1">
      <c r="A28" s="191" t="s">
        <v>70</v>
      </c>
      <c r="B28" s="192">
        <v>19587</v>
      </c>
      <c r="C28" s="191">
        <v>109</v>
      </c>
      <c r="D28" s="192">
        <v>19696</v>
      </c>
      <c r="E28" s="192">
        <v>27837</v>
      </c>
    </row>
    <row r="29" spans="1:5" ht="14.25" customHeight="1">
      <c r="A29" s="191" t="s">
        <v>74</v>
      </c>
      <c r="B29" s="192">
        <v>1708</v>
      </c>
      <c r="C29" s="191">
        <v>234</v>
      </c>
      <c r="D29" s="192">
        <v>1942</v>
      </c>
      <c r="E29" s="192">
        <v>533</v>
      </c>
    </row>
    <row r="30" spans="1:5" ht="14.25" customHeight="1">
      <c r="A30" s="191" t="s">
        <v>75</v>
      </c>
      <c r="B30" s="192">
        <v>5742</v>
      </c>
      <c r="C30" s="192">
        <v>842</v>
      </c>
      <c r="D30" s="192">
        <v>6584</v>
      </c>
      <c r="E30" s="192">
        <v>10760</v>
      </c>
    </row>
    <row r="31" spans="1:5" ht="14.25" customHeight="1">
      <c r="A31" s="191" t="s">
        <v>76</v>
      </c>
      <c r="B31" s="192">
        <v>48286</v>
      </c>
      <c r="C31" s="191">
        <v>15</v>
      </c>
      <c r="D31" s="192">
        <v>48301</v>
      </c>
      <c r="E31" s="192">
        <v>7789</v>
      </c>
    </row>
    <row r="32" spans="1:5" ht="14.25" customHeight="1">
      <c r="A32" s="191" t="s">
        <v>79</v>
      </c>
      <c r="B32" s="192">
        <v>48628</v>
      </c>
      <c r="C32" s="191">
        <v>0</v>
      </c>
      <c r="D32" s="192">
        <v>48628</v>
      </c>
      <c r="E32" s="192">
        <v>53017</v>
      </c>
    </row>
    <row r="33" spans="1:5" ht="14.25" customHeight="1">
      <c r="A33" s="191" t="s">
        <v>187</v>
      </c>
      <c r="B33" s="192">
        <v>1425</v>
      </c>
      <c r="C33" s="191">
        <v>0</v>
      </c>
      <c r="D33" s="192">
        <v>1425</v>
      </c>
      <c r="E33" s="192">
        <v>1106</v>
      </c>
    </row>
    <row r="34" spans="1:5" ht="14.25" customHeight="1">
      <c r="A34" s="191" t="s">
        <v>82</v>
      </c>
      <c r="B34" s="192">
        <v>4783</v>
      </c>
      <c r="C34" s="191">
        <v>364</v>
      </c>
      <c r="D34" s="192">
        <v>5147</v>
      </c>
      <c r="E34" s="192">
        <v>4652</v>
      </c>
    </row>
    <row r="35" spans="1:5" ht="14.25" customHeight="1">
      <c r="A35" s="191" t="s">
        <v>226</v>
      </c>
      <c r="B35" s="192">
        <v>1794</v>
      </c>
      <c r="C35" s="191">
        <v>182</v>
      </c>
      <c r="D35" s="192">
        <v>1976</v>
      </c>
      <c r="E35" s="192">
        <v>1600</v>
      </c>
    </row>
    <row r="36" spans="1:5" ht="14.25" customHeight="1">
      <c r="A36" s="191" t="s">
        <v>85</v>
      </c>
      <c r="B36" s="192">
        <v>1962</v>
      </c>
      <c r="C36" s="192">
        <v>2075</v>
      </c>
      <c r="D36" s="192">
        <v>4037</v>
      </c>
      <c r="E36" s="192">
        <v>1747</v>
      </c>
    </row>
    <row r="37" spans="1:5" ht="14.25" customHeight="1">
      <c r="A37" s="191" t="s">
        <v>88</v>
      </c>
      <c r="B37" s="192">
        <v>9294</v>
      </c>
      <c r="C37" s="191">
        <v>0</v>
      </c>
      <c r="D37" s="192">
        <v>9294</v>
      </c>
      <c r="E37" s="192">
        <v>10965</v>
      </c>
    </row>
    <row r="38" spans="1:5" ht="14.25" customHeight="1">
      <c r="A38" s="191" t="s">
        <v>227</v>
      </c>
      <c r="B38" s="192">
        <v>31621</v>
      </c>
      <c r="C38" s="191">
        <v>507</v>
      </c>
      <c r="D38" s="192">
        <v>32128</v>
      </c>
      <c r="E38" s="192">
        <v>25762</v>
      </c>
    </row>
    <row r="39" spans="1:5" ht="14.25" customHeight="1">
      <c r="A39" s="191" t="s">
        <v>91</v>
      </c>
      <c r="B39" s="192">
        <v>1469</v>
      </c>
      <c r="C39" s="191">
        <v>292</v>
      </c>
      <c r="D39" s="192">
        <v>1761</v>
      </c>
      <c r="E39" s="192">
        <v>2750</v>
      </c>
    </row>
    <row r="40" spans="1:5" ht="14.25" customHeight="1">
      <c r="A40" s="191" t="s">
        <v>92</v>
      </c>
      <c r="B40" s="192">
        <v>46488</v>
      </c>
      <c r="C40" s="191">
        <v>135</v>
      </c>
      <c r="D40" s="192">
        <v>46623</v>
      </c>
      <c r="E40" s="192">
        <v>37410</v>
      </c>
    </row>
    <row r="41" spans="1:5" ht="14.25" customHeight="1">
      <c r="A41" s="191" t="s">
        <v>189</v>
      </c>
      <c r="B41" s="192">
        <v>81576</v>
      </c>
      <c r="C41" s="191">
        <v>50</v>
      </c>
      <c r="D41" s="192">
        <v>81626</v>
      </c>
      <c r="E41" s="192">
        <v>57411</v>
      </c>
    </row>
    <row r="42" spans="1:5" ht="14.25" customHeight="1">
      <c r="A42" s="191" t="s">
        <v>96</v>
      </c>
      <c r="B42" s="192">
        <v>4241</v>
      </c>
      <c r="C42" s="191">
        <v>1000</v>
      </c>
      <c r="D42" s="192">
        <v>5241</v>
      </c>
      <c r="E42" s="192">
        <v>3683</v>
      </c>
    </row>
    <row r="43" spans="1:5" ht="14.25" customHeight="1">
      <c r="A43" s="191" t="s">
        <v>98</v>
      </c>
      <c r="B43" s="192">
        <v>3185</v>
      </c>
      <c r="C43" s="192">
        <v>917</v>
      </c>
      <c r="D43" s="192">
        <v>4102</v>
      </c>
      <c r="E43" s="192">
        <v>6076</v>
      </c>
    </row>
    <row r="44" spans="1:5" ht="14.25" customHeight="1">
      <c r="A44" s="191" t="s">
        <v>99</v>
      </c>
      <c r="B44" s="192">
        <v>4768</v>
      </c>
      <c r="C44" s="191">
        <v>586</v>
      </c>
      <c r="D44" s="192">
        <v>5354</v>
      </c>
      <c r="E44" s="192">
        <v>7245</v>
      </c>
    </row>
    <row r="45" spans="1:5" ht="14.25" customHeight="1">
      <c r="A45" s="191" t="s">
        <v>228</v>
      </c>
      <c r="B45" s="192">
        <v>22131</v>
      </c>
      <c r="C45" s="191">
        <v>273</v>
      </c>
      <c r="D45" s="192">
        <v>22404</v>
      </c>
      <c r="E45" s="192">
        <v>29609</v>
      </c>
    </row>
    <row r="46" spans="1:5" ht="14.25" customHeight="1">
      <c r="A46" s="191" t="s">
        <v>102</v>
      </c>
      <c r="B46" s="192">
        <v>1017</v>
      </c>
      <c r="C46" s="191">
        <v>388</v>
      </c>
      <c r="D46" s="192">
        <v>1405</v>
      </c>
      <c r="E46" s="191">
        <v>569</v>
      </c>
    </row>
    <row r="47" spans="1:5" ht="14.25" customHeight="1">
      <c r="A47" s="191" t="s">
        <v>104</v>
      </c>
      <c r="B47" s="192">
        <v>22602</v>
      </c>
      <c r="C47" s="191">
        <v>8</v>
      </c>
      <c r="D47" s="192">
        <v>22610</v>
      </c>
      <c r="E47" s="192">
        <v>27786</v>
      </c>
    </row>
    <row r="48" spans="1:5" ht="14.25" customHeight="1">
      <c r="A48" s="191" t="s">
        <v>105</v>
      </c>
      <c r="B48" s="192">
        <v>14001</v>
      </c>
      <c r="C48" s="191">
        <v>444</v>
      </c>
      <c r="D48" s="192">
        <v>14445</v>
      </c>
      <c r="E48" s="192">
        <v>20622</v>
      </c>
    </row>
    <row r="49" spans="1:5" ht="14.25" customHeight="1">
      <c r="A49" s="191" t="s">
        <v>106</v>
      </c>
      <c r="B49" s="192">
        <v>1986</v>
      </c>
      <c r="C49" s="191">
        <v>213</v>
      </c>
      <c r="D49" s="192">
        <v>2199</v>
      </c>
      <c r="E49" s="192">
        <v>7536</v>
      </c>
    </row>
    <row r="50" spans="1:5" ht="14.25" customHeight="1">
      <c r="A50" s="191" t="s">
        <v>108</v>
      </c>
      <c r="B50" s="192">
        <v>2486</v>
      </c>
      <c r="C50" s="192">
        <v>2209</v>
      </c>
      <c r="D50" s="192">
        <v>4695</v>
      </c>
      <c r="E50" s="192">
        <v>4596</v>
      </c>
    </row>
  </sheetData>
  <conditionalFormatting sqref="B4:E50">
    <cfRule type="cellIs" dxfId="104" priority="1" operator="lessThan">
      <formula>0</formula>
    </cfRule>
    <cfRule type="cellIs" dxfId="103" priority="2" operator="lessThan">
      <formula>0</formula>
    </cfRule>
    <cfRule type="cellIs" dxfId="102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9E16-2C17-4D2A-AC6C-FC6FF5A1B0E0}">
  <sheetPr codeName="Sheet41"/>
  <dimension ref="A1:G50"/>
  <sheetViews>
    <sheetView zoomScaleNormal="100" workbookViewId="0">
      <pane ySplit="3" topLeftCell="A26" activePane="bottomLeft" state="frozen"/>
      <selection pane="bottomLeft" activeCell="A48" sqref="A48:A50"/>
      <selection activeCell="D58" sqref="D58"/>
    </sheetView>
  </sheetViews>
  <sheetFormatPr defaultColWidth="9.140625" defaultRowHeight="14.25" customHeight="1"/>
  <cols>
    <col min="1" max="1" width="21.42578125" customWidth="1"/>
    <col min="2" max="2" width="15" style="194" customWidth="1"/>
    <col min="3" max="3" width="15.28515625" style="194" customWidth="1"/>
    <col min="4" max="4" width="16.42578125" style="194" customWidth="1"/>
    <col min="5" max="5" width="16.28515625" style="194" customWidth="1"/>
    <col min="6" max="6" width="14.7109375" customWidth="1"/>
    <col min="7" max="7" width="9.140625" style="26"/>
  </cols>
  <sheetData>
    <row r="1" spans="1:5" ht="14.25" customHeight="1">
      <c r="A1" s="1" t="s">
        <v>426</v>
      </c>
    </row>
    <row r="2" spans="1:5" ht="9" customHeight="1">
      <c r="A2" s="1"/>
    </row>
    <row r="3" spans="1:5" ht="25.5" customHeight="1">
      <c r="A3" s="233"/>
      <c r="B3" s="16" t="s">
        <v>427</v>
      </c>
      <c r="C3" s="16" t="s">
        <v>428</v>
      </c>
      <c r="D3" s="42" t="s">
        <v>429</v>
      </c>
      <c r="E3" s="42" t="s">
        <v>430</v>
      </c>
    </row>
    <row r="4" spans="1:5" ht="14.25" customHeight="1">
      <c r="A4" s="191" t="s">
        <v>109</v>
      </c>
      <c r="B4" s="192">
        <v>36991</v>
      </c>
      <c r="C4" s="191">
        <v>0</v>
      </c>
      <c r="D4" s="192">
        <v>36991</v>
      </c>
      <c r="E4" s="192">
        <v>24692</v>
      </c>
    </row>
    <row r="5" spans="1:5" ht="14.25" customHeight="1">
      <c r="A5" s="191" t="s">
        <v>229</v>
      </c>
      <c r="B5" s="192">
        <v>11456</v>
      </c>
      <c r="C5" s="191">
        <v>385</v>
      </c>
      <c r="D5" s="192">
        <v>11841</v>
      </c>
      <c r="E5" s="192">
        <v>24967</v>
      </c>
    </row>
    <row r="6" spans="1:5" ht="14.25" customHeight="1">
      <c r="A6" s="191" t="s">
        <v>112</v>
      </c>
      <c r="B6" s="192">
        <v>7096</v>
      </c>
      <c r="C6" s="192">
        <v>465</v>
      </c>
      <c r="D6" s="192">
        <v>7561</v>
      </c>
      <c r="E6" s="192">
        <v>19484</v>
      </c>
    </row>
    <row r="7" spans="1:5" ht="14.25" customHeight="1">
      <c r="A7" s="191" t="s">
        <v>324</v>
      </c>
      <c r="B7" s="192">
        <v>16748</v>
      </c>
      <c r="C7" s="191">
        <v>585</v>
      </c>
      <c r="D7" s="192">
        <v>17333</v>
      </c>
      <c r="E7" s="192">
        <v>26943</v>
      </c>
    </row>
    <row r="8" spans="1:5" ht="14.25" customHeight="1">
      <c r="A8" s="191" t="s">
        <v>114</v>
      </c>
      <c r="B8" s="192">
        <v>9733</v>
      </c>
      <c r="C8" s="191">
        <v>0</v>
      </c>
      <c r="D8" s="192">
        <v>9733</v>
      </c>
      <c r="E8" s="192">
        <v>8243</v>
      </c>
    </row>
    <row r="9" spans="1:5" ht="14.25" customHeight="1">
      <c r="A9" s="191" t="s">
        <v>116</v>
      </c>
      <c r="B9" s="192">
        <v>7162</v>
      </c>
      <c r="C9" s="191">
        <v>104</v>
      </c>
      <c r="D9" s="192">
        <v>7266</v>
      </c>
      <c r="E9" s="192">
        <v>8698</v>
      </c>
    </row>
    <row r="10" spans="1:5" ht="14.25" customHeight="1">
      <c r="A10" s="191" t="s">
        <v>190</v>
      </c>
      <c r="B10" s="191">
        <v>1282</v>
      </c>
      <c r="C10" s="191">
        <v>261</v>
      </c>
      <c r="D10" s="191">
        <v>1543</v>
      </c>
      <c r="E10" s="191">
        <v>1059</v>
      </c>
    </row>
    <row r="11" spans="1:5" ht="14.25" customHeight="1">
      <c r="A11" s="191" t="s">
        <v>119</v>
      </c>
      <c r="B11" s="192">
        <v>3183</v>
      </c>
      <c r="C11" s="191">
        <v>130</v>
      </c>
      <c r="D11" s="192">
        <v>3313</v>
      </c>
      <c r="E11" s="192">
        <v>5354</v>
      </c>
    </row>
    <row r="12" spans="1:5" ht="14.25" customHeight="1">
      <c r="A12" s="191" t="s">
        <v>332</v>
      </c>
      <c r="B12" s="192">
        <v>2511</v>
      </c>
      <c r="C12" s="191">
        <v>545</v>
      </c>
      <c r="D12" s="192">
        <v>3056</v>
      </c>
      <c r="E12" s="192">
        <v>2744</v>
      </c>
    </row>
    <row r="13" spans="1:5" ht="14.25" customHeight="1">
      <c r="A13" s="191" t="s">
        <v>124</v>
      </c>
      <c r="B13" s="192">
        <v>38060</v>
      </c>
      <c r="C13" s="192">
        <v>2234</v>
      </c>
      <c r="D13" s="192">
        <v>40294</v>
      </c>
      <c r="E13" s="192">
        <v>54848</v>
      </c>
    </row>
    <row r="14" spans="1:5" ht="14.25" customHeight="1">
      <c r="A14" s="191" t="s">
        <v>125</v>
      </c>
      <c r="B14" s="192">
        <v>7222</v>
      </c>
      <c r="C14" s="191">
        <v>71</v>
      </c>
      <c r="D14" s="192">
        <v>7293</v>
      </c>
      <c r="E14" s="192">
        <v>20121</v>
      </c>
    </row>
    <row r="15" spans="1:5" ht="14.25" customHeight="1">
      <c r="A15" s="191" t="s">
        <v>230</v>
      </c>
      <c r="B15" s="192">
        <v>5174</v>
      </c>
      <c r="C15" s="191">
        <v>489</v>
      </c>
      <c r="D15" s="192">
        <v>5663</v>
      </c>
      <c r="E15" s="192">
        <v>8929</v>
      </c>
    </row>
    <row r="16" spans="1:5" ht="14.25" customHeight="1">
      <c r="A16" s="191" t="s">
        <v>126</v>
      </c>
      <c r="B16" s="192">
        <v>72308</v>
      </c>
      <c r="C16" s="191">
        <v>0</v>
      </c>
      <c r="D16" s="192">
        <v>72308</v>
      </c>
      <c r="E16" s="192">
        <v>74446</v>
      </c>
    </row>
    <row r="17" spans="1:5" ht="14.25" customHeight="1">
      <c r="A17" s="191" t="s">
        <v>191</v>
      </c>
      <c r="B17" s="192">
        <v>2320</v>
      </c>
      <c r="C17" s="191">
        <v>0</v>
      </c>
      <c r="D17" s="192">
        <v>2320</v>
      </c>
      <c r="E17" s="192">
        <v>1091</v>
      </c>
    </row>
    <row r="18" spans="1:5" ht="14.25" customHeight="1">
      <c r="A18" s="191" t="s">
        <v>129</v>
      </c>
      <c r="B18" s="192">
        <v>2417</v>
      </c>
      <c r="C18" s="191">
        <v>163</v>
      </c>
      <c r="D18" s="192">
        <v>2580</v>
      </c>
      <c r="E18" s="192">
        <v>1066</v>
      </c>
    </row>
    <row r="19" spans="1:5" ht="14.25" customHeight="1">
      <c r="A19" s="191" t="s">
        <v>130</v>
      </c>
      <c r="B19" s="192">
        <v>9932</v>
      </c>
      <c r="C19" s="191">
        <v>0</v>
      </c>
      <c r="D19" s="192">
        <v>9932</v>
      </c>
      <c r="E19" s="192">
        <v>40271</v>
      </c>
    </row>
    <row r="20" spans="1:5" ht="14.25" customHeight="1">
      <c r="A20" s="191" t="s">
        <v>131</v>
      </c>
      <c r="B20" s="192">
        <v>15700</v>
      </c>
      <c r="C20" s="191">
        <v>814</v>
      </c>
      <c r="D20" s="192">
        <v>16514</v>
      </c>
      <c r="E20" s="192">
        <v>23251</v>
      </c>
    </row>
    <row r="21" spans="1:5" ht="14.25" customHeight="1">
      <c r="A21" s="191" t="s">
        <v>132</v>
      </c>
      <c r="B21" s="192">
        <v>10409</v>
      </c>
      <c r="C21" s="192">
        <v>2384</v>
      </c>
      <c r="D21" s="192">
        <v>12793</v>
      </c>
      <c r="E21" s="192">
        <v>14481</v>
      </c>
    </row>
    <row r="22" spans="1:5" ht="14.25" customHeight="1">
      <c r="A22" s="191" t="s">
        <v>134</v>
      </c>
      <c r="B22" s="192">
        <v>3124</v>
      </c>
      <c r="C22" s="191">
        <v>429</v>
      </c>
      <c r="D22" s="192">
        <v>3553</v>
      </c>
      <c r="E22" s="192">
        <v>8829</v>
      </c>
    </row>
    <row r="23" spans="1:5" ht="14.25" customHeight="1">
      <c r="A23" s="191" t="s">
        <v>135</v>
      </c>
      <c r="B23" s="192">
        <v>23252</v>
      </c>
      <c r="C23" s="191">
        <v>228</v>
      </c>
      <c r="D23" s="192">
        <v>23480</v>
      </c>
      <c r="E23" s="192">
        <v>13765</v>
      </c>
    </row>
    <row r="24" spans="1:5" ht="14.25" customHeight="1">
      <c r="A24" s="191" t="s">
        <v>232</v>
      </c>
      <c r="B24" s="192">
        <v>23126</v>
      </c>
      <c r="C24" s="192">
        <v>14367</v>
      </c>
      <c r="D24" s="192">
        <v>37493</v>
      </c>
      <c r="E24" s="192">
        <v>53152</v>
      </c>
    </row>
    <row r="25" spans="1:5" ht="14.25" customHeight="1">
      <c r="A25" s="191" t="s">
        <v>233</v>
      </c>
      <c r="B25" s="192">
        <v>4727</v>
      </c>
      <c r="C25" s="191">
        <v>912</v>
      </c>
      <c r="D25" s="192">
        <v>5639</v>
      </c>
      <c r="E25" s="192">
        <v>5631</v>
      </c>
    </row>
    <row r="26" spans="1:5" ht="14.25" customHeight="1">
      <c r="A26" s="191" t="s">
        <v>325</v>
      </c>
      <c r="B26" s="192">
        <v>24226</v>
      </c>
      <c r="C26" s="192">
        <v>1585</v>
      </c>
      <c r="D26" s="192">
        <v>25811</v>
      </c>
      <c r="E26" s="192">
        <v>22475</v>
      </c>
    </row>
    <row r="27" spans="1:5" ht="14.25" customHeight="1">
      <c r="A27" s="191" t="s">
        <v>137</v>
      </c>
      <c r="B27" s="192">
        <v>20943</v>
      </c>
      <c r="C27" s="191">
        <v>27</v>
      </c>
      <c r="D27" s="192">
        <v>20970</v>
      </c>
      <c r="E27" s="192">
        <v>9284</v>
      </c>
    </row>
    <row r="28" spans="1:5" ht="14.25" customHeight="1">
      <c r="A28" s="191" t="s">
        <v>138</v>
      </c>
      <c r="B28" s="192">
        <v>17610</v>
      </c>
      <c r="C28" s="191">
        <v>0</v>
      </c>
      <c r="D28" s="192">
        <v>17610</v>
      </c>
      <c r="E28" s="192">
        <v>11462</v>
      </c>
    </row>
    <row r="29" spans="1:5" ht="14.25" customHeight="1">
      <c r="A29" s="191" t="s">
        <v>139</v>
      </c>
      <c r="B29" s="192">
        <v>17064</v>
      </c>
      <c r="C29" s="191">
        <v>157</v>
      </c>
      <c r="D29" s="192">
        <v>17221</v>
      </c>
      <c r="E29" s="192">
        <v>26003</v>
      </c>
    </row>
    <row r="30" spans="1:5" ht="14.25" customHeight="1">
      <c r="A30" s="191" t="s">
        <v>140</v>
      </c>
      <c r="B30" s="192">
        <v>3851</v>
      </c>
      <c r="C30" s="192">
        <v>687</v>
      </c>
      <c r="D30" s="192">
        <v>4538</v>
      </c>
      <c r="E30" s="192">
        <v>3915</v>
      </c>
    </row>
    <row r="31" spans="1:5" ht="14.25" customHeight="1">
      <c r="A31" s="191" t="s">
        <v>142</v>
      </c>
      <c r="B31" s="192">
        <v>4019</v>
      </c>
      <c r="C31" s="191">
        <v>1041</v>
      </c>
      <c r="D31" s="192">
        <v>5060</v>
      </c>
      <c r="E31" s="192">
        <v>7714</v>
      </c>
    </row>
    <row r="32" spans="1:5" ht="14.25" customHeight="1">
      <c r="A32" s="191" t="s">
        <v>144</v>
      </c>
      <c r="B32" s="192">
        <v>5722</v>
      </c>
      <c r="C32" s="191">
        <v>0</v>
      </c>
      <c r="D32" s="192">
        <v>5722</v>
      </c>
      <c r="E32" s="192">
        <v>6338</v>
      </c>
    </row>
    <row r="33" spans="1:5" ht="14.25" customHeight="1">
      <c r="A33" s="191" t="s">
        <v>145</v>
      </c>
      <c r="B33" s="192">
        <v>28025</v>
      </c>
      <c r="C33" s="191">
        <v>215</v>
      </c>
      <c r="D33" s="192">
        <v>28240</v>
      </c>
      <c r="E33" s="192">
        <v>31718</v>
      </c>
    </row>
    <row r="34" spans="1:5" ht="14.25" customHeight="1">
      <c r="A34" s="191" t="s">
        <v>326</v>
      </c>
      <c r="B34" s="192">
        <v>24841</v>
      </c>
      <c r="C34" s="191">
        <v>0</v>
      </c>
      <c r="D34" s="192">
        <v>24841</v>
      </c>
      <c r="E34" s="192">
        <v>55908</v>
      </c>
    </row>
    <row r="35" spans="1:5" ht="14.25" customHeight="1">
      <c r="A35" s="191" t="s">
        <v>150</v>
      </c>
      <c r="B35" s="192">
        <v>1510</v>
      </c>
      <c r="C35" s="191">
        <v>112</v>
      </c>
      <c r="D35" s="192">
        <v>1622</v>
      </c>
      <c r="E35" s="192">
        <v>3914</v>
      </c>
    </row>
    <row r="36" spans="1:5" ht="14.25" customHeight="1">
      <c r="A36" s="191" t="s">
        <v>236</v>
      </c>
      <c r="B36" s="191">
        <v>3195</v>
      </c>
      <c r="C36" s="191">
        <v>250</v>
      </c>
      <c r="D36" s="191">
        <v>3445</v>
      </c>
      <c r="E36" s="191">
        <v>20</v>
      </c>
    </row>
    <row r="37" spans="1:5" ht="14.25" customHeight="1">
      <c r="A37" s="191" t="s">
        <v>153</v>
      </c>
      <c r="B37" s="192">
        <v>1675</v>
      </c>
      <c r="C37" s="191">
        <v>234</v>
      </c>
      <c r="D37" s="192">
        <v>1909</v>
      </c>
      <c r="E37" s="192">
        <v>2972</v>
      </c>
    </row>
    <row r="38" spans="1:5" ht="14.25" customHeight="1">
      <c r="A38" s="191" t="s">
        <v>160</v>
      </c>
      <c r="B38" s="192">
        <v>21923</v>
      </c>
      <c r="C38" s="191">
        <v>176</v>
      </c>
      <c r="D38" s="192">
        <v>22099</v>
      </c>
      <c r="E38" s="192">
        <v>5319</v>
      </c>
    </row>
    <row r="39" spans="1:5" ht="14.25" customHeight="1">
      <c r="A39" s="191" t="s">
        <v>162</v>
      </c>
      <c r="B39" s="192">
        <v>1322</v>
      </c>
      <c r="C39" s="191">
        <v>52</v>
      </c>
      <c r="D39" s="192">
        <v>1374</v>
      </c>
      <c r="E39" s="192">
        <v>2552</v>
      </c>
    </row>
    <row r="40" spans="1:5" ht="14.25" customHeight="1">
      <c r="A40" s="191" t="s">
        <v>237</v>
      </c>
      <c r="B40" s="192">
        <v>11250</v>
      </c>
      <c r="C40" s="191">
        <v>0</v>
      </c>
      <c r="D40" s="192">
        <v>11250</v>
      </c>
      <c r="E40" s="192">
        <v>9903</v>
      </c>
    </row>
    <row r="41" spans="1:5" ht="14.25" customHeight="1">
      <c r="A41" s="191" t="s">
        <v>163</v>
      </c>
      <c r="B41" s="192">
        <v>12095</v>
      </c>
      <c r="C41" s="191">
        <v>0</v>
      </c>
      <c r="D41" s="192">
        <v>12095</v>
      </c>
      <c r="E41" s="192">
        <v>22026</v>
      </c>
    </row>
    <row r="42" spans="1:5" ht="14.25" customHeight="1">
      <c r="A42" s="191" t="s">
        <v>164</v>
      </c>
      <c r="B42" s="192">
        <v>3995</v>
      </c>
      <c r="C42" s="191">
        <v>0</v>
      </c>
      <c r="D42" s="192">
        <v>3995</v>
      </c>
      <c r="E42" s="192">
        <v>4048</v>
      </c>
    </row>
    <row r="43" spans="1:5" ht="14.25" customHeight="1">
      <c r="A43" s="191" t="s">
        <v>192</v>
      </c>
      <c r="B43" s="192">
        <v>3288</v>
      </c>
      <c r="C43" s="191">
        <v>24</v>
      </c>
      <c r="D43" s="192">
        <v>3312</v>
      </c>
      <c r="E43" s="192">
        <v>1691</v>
      </c>
    </row>
    <row r="44" spans="1:5" ht="14.25" customHeight="1">
      <c r="A44" s="191" t="s">
        <v>166</v>
      </c>
      <c r="B44" s="192">
        <v>63889</v>
      </c>
      <c r="C44" s="191">
        <v>884</v>
      </c>
      <c r="D44" s="192">
        <v>64773</v>
      </c>
      <c r="E44" s="192">
        <v>35554</v>
      </c>
    </row>
    <row r="45" spans="1:5" ht="14.25" customHeight="1">
      <c r="A45" s="191" t="s">
        <v>167</v>
      </c>
      <c r="B45" s="192">
        <v>27118</v>
      </c>
      <c r="C45" s="191">
        <v>72</v>
      </c>
      <c r="D45" s="192">
        <v>27190</v>
      </c>
      <c r="E45" s="192">
        <v>12160</v>
      </c>
    </row>
    <row r="46" spans="1:5" ht="14.25" customHeight="1">
      <c r="A46" s="191" t="s">
        <v>193</v>
      </c>
      <c r="B46" s="192">
        <v>2624</v>
      </c>
      <c r="C46" s="191">
        <v>0</v>
      </c>
      <c r="D46" s="192">
        <v>2624</v>
      </c>
      <c r="E46" s="192">
        <v>1604</v>
      </c>
    </row>
    <row r="47" spans="1:5" ht="14.25" customHeight="1">
      <c r="B47" s="175"/>
      <c r="C47" s="175"/>
      <c r="D47" s="175"/>
      <c r="E47" s="175"/>
    </row>
    <row r="48" spans="1:5" ht="14.25" customHeight="1">
      <c r="A48" s="23" t="s">
        <v>11</v>
      </c>
      <c r="B48" s="28">
        <f>MEDIAN(B4:B46,'Acquisitions &amp; Discards A-L'!B4:B50)</f>
        <v>7749</v>
      </c>
      <c r="C48" s="28">
        <f>MEDIAN(C4:C46,'Acquisitions &amp; Discards A-L'!C4:C50)</f>
        <v>214</v>
      </c>
      <c r="D48" s="28">
        <f>MEDIAN(D4:D46,'Acquisitions &amp; Discards A-L'!D4:D50)</f>
        <v>7918.5</v>
      </c>
      <c r="E48" s="28">
        <f>MEDIAN(E4:E46,'Acquisitions &amp; Discards A-L'!E4:E50)</f>
        <v>8879</v>
      </c>
    </row>
    <row r="49" spans="1:5" ht="14.25" customHeight="1">
      <c r="A49" s="23" t="s">
        <v>10</v>
      </c>
      <c r="B49" s="28">
        <f>AVERAGE(B4:B46,'Acquisitions &amp; Discards A-L'!B4:B50)</f>
        <v>14345.3</v>
      </c>
      <c r="C49" s="28">
        <f>AVERAGE(C4:C46,'Acquisitions &amp; Discards A-L'!C4:C50)</f>
        <v>582.61111111111109</v>
      </c>
      <c r="D49" s="28">
        <f>AVERAGE(D4:D46,'Acquisitions &amp; Discards A-L'!D4:D50)</f>
        <v>14927.911111111111</v>
      </c>
      <c r="E49" s="28">
        <f>AVERAGE(E4:E46,'Acquisitions &amp; Discards A-L'!E4:E50)</f>
        <v>14907.877777777778</v>
      </c>
    </row>
    <row r="50" spans="1:5" ht="14.25" customHeight="1">
      <c r="A50" s="23" t="s">
        <v>239</v>
      </c>
      <c r="B50" s="28">
        <f>SUM(B4:B46,'Acquisitions &amp; Discards A-L'!B4:B50)</f>
        <v>1291077</v>
      </c>
      <c r="C50" s="28">
        <f>SUM(C4:C46,'Acquisitions &amp; Discards A-L'!C4:C50)</f>
        <v>52435</v>
      </c>
      <c r="D50" s="28">
        <f>SUM(D4:D46,'Acquisitions &amp; Discards A-L'!D4:D50)</f>
        <v>1343512</v>
      </c>
      <c r="E50" s="28">
        <f>SUM(E4:E46,'Acquisitions &amp; Discards A-L'!E4:E50)</f>
        <v>1341709</v>
      </c>
    </row>
  </sheetData>
  <conditionalFormatting sqref="B4:E46">
    <cfRule type="cellIs" dxfId="101" priority="1" operator="lessThan">
      <formula>0</formula>
    </cfRule>
    <cfRule type="cellIs" dxfId="100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5F241-BA7B-486D-9E40-CCD4EADB8296}">
  <dimension ref="A1:I100"/>
  <sheetViews>
    <sheetView zoomScaleNormal="100" workbookViewId="0">
      <pane ySplit="3" topLeftCell="A73" activePane="bottomLeft" state="frozen"/>
      <selection pane="bottomLeft" activeCell="J86" sqref="J86"/>
      <selection activeCell="D58" sqref="D58"/>
    </sheetView>
  </sheetViews>
  <sheetFormatPr defaultColWidth="9.140625" defaultRowHeight="14.25" customHeight="1"/>
  <cols>
    <col min="1" max="1" width="17.85546875" customWidth="1"/>
    <col min="2" max="2" width="8.7109375" style="194" bestFit="1" customWidth="1"/>
    <col min="3" max="3" width="9.28515625" style="194" bestFit="1" customWidth="1"/>
    <col min="4" max="4" width="7" style="194" customWidth="1"/>
    <col min="5" max="5" width="6.5703125" style="194" bestFit="1" customWidth="1"/>
    <col min="6" max="6" width="16" style="96" customWidth="1"/>
    <col min="7" max="7" width="6" style="96" bestFit="1" customWidth="1"/>
    <col min="8" max="8" width="11.42578125" style="96" customWidth="1"/>
    <col min="9" max="9" width="9.42578125" style="194" customWidth="1"/>
    <col min="10" max="10" width="19.140625" bestFit="1" customWidth="1"/>
    <col min="11" max="11" width="10.42578125" customWidth="1"/>
    <col min="12" max="12" width="10.140625" bestFit="1" customWidth="1"/>
    <col min="13" max="13" width="14.140625" customWidth="1"/>
    <col min="14" max="14" width="11.28515625" customWidth="1"/>
    <col min="15" max="15" width="14.5703125" customWidth="1"/>
    <col min="16" max="16" width="10.140625" bestFit="1" customWidth="1"/>
    <col min="18" max="18" width="10.5703125" customWidth="1"/>
  </cols>
  <sheetData>
    <row r="1" spans="1:9" ht="16.5" customHeight="1">
      <c r="A1" s="1" t="s">
        <v>431</v>
      </c>
    </row>
    <row r="2" spans="1:9" ht="9.6" customHeight="1">
      <c r="A2" s="1"/>
    </row>
    <row r="3" spans="1:9" s="89" customFormat="1" ht="38.450000000000003" customHeight="1">
      <c r="A3" s="212"/>
      <c r="B3" s="42" t="s">
        <v>432</v>
      </c>
      <c r="C3" s="42" t="s">
        <v>433</v>
      </c>
      <c r="D3" s="42" t="s">
        <v>434</v>
      </c>
      <c r="E3" s="42" t="s">
        <v>435</v>
      </c>
      <c r="F3" s="42" t="s">
        <v>436</v>
      </c>
      <c r="G3" s="42" t="s">
        <v>437</v>
      </c>
      <c r="H3" s="42" t="s">
        <v>438</v>
      </c>
      <c r="I3" s="42" t="s">
        <v>439</v>
      </c>
    </row>
    <row r="4" spans="1:9" ht="14.25" customHeight="1">
      <c r="A4" s="191" t="s">
        <v>321</v>
      </c>
      <c r="B4" s="192">
        <v>4879</v>
      </c>
      <c r="C4" s="192">
        <v>14070</v>
      </c>
      <c r="D4" s="192">
        <v>2721</v>
      </c>
      <c r="E4" s="192">
        <v>1151</v>
      </c>
      <c r="F4" s="191">
        <v>84</v>
      </c>
      <c r="G4" s="191">
        <v>254</v>
      </c>
      <c r="H4" s="192">
        <v>23159</v>
      </c>
      <c r="I4" s="192">
        <v>5409</v>
      </c>
    </row>
    <row r="5" spans="1:9" ht="14.25" customHeight="1">
      <c r="A5" s="191" t="s">
        <v>185</v>
      </c>
      <c r="B5" s="191">
        <v>2580</v>
      </c>
      <c r="C5" s="192">
        <v>6435</v>
      </c>
      <c r="D5" s="191">
        <v>730</v>
      </c>
      <c r="E5" s="191">
        <v>691</v>
      </c>
      <c r="F5" s="191">
        <v>35</v>
      </c>
      <c r="G5" s="191">
        <v>156</v>
      </c>
      <c r="H5" s="192">
        <v>10627</v>
      </c>
      <c r="I5" s="191">
        <v>99</v>
      </c>
    </row>
    <row r="6" spans="1:9" ht="14.25" customHeight="1">
      <c r="A6" s="191" t="s">
        <v>29</v>
      </c>
      <c r="B6" s="191">
        <v>205</v>
      </c>
      <c r="C6" s="191">
        <v>376</v>
      </c>
      <c r="D6" s="191">
        <v>33</v>
      </c>
      <c r="E6" s="191">
        <v>48</v>
      </c>
      <c r="F6" s="191">
        <v>0</v>
      </c>
      <c r="G6" s="191">
        <v>7</v>
      </c>
      <c r="H6" s="191">
        <v>669</v>
      </c>
      <c r="I6" s="191">
        <v>0</v>
      </c>
    </row>
    <row r="7" spans="1:9" ht="14.25" customHeight="1">
      <c r="A7" s="191" t="s">
        <v>30</v>
      </c>
      <c r="B7" s="192">
        <v>2798</v>
      </c>
      <c r="C7" s="192">
        <v>6393</v>
      </c>
      <c r="D7" s="191">
        <v>674</v>
      </c>
      <c r="E7" s="191">
        <v>922</v>
      </c>
      <c r="F7" s="191">
        <v>252</v>
      </c>
      <c r="G7" s="191">
        <v>0</v>
      </c>
      <c r="H7" s="192">
        <v>11039</v>
      </c>
      <c r="I7" s="191">
        <v>751</v>
      </c>
    </row>
    <row r="8" spans="1:9" ht="14.25" customHeight="1">
      <c r="A8" s="191" t="s">
        <v>32</v>
      </c>
      <c r="B8" s="192">
        <v>4095</v>
      </c>
      <c r="C8" s="192">
        <v>23615</v>
      </c>
      <c r="D8" s="191">
        <v>725</v>
      </c>
      <c r="E8" s="192">
        <v>1643</v>
      </c>
      <c r="F8" s="191">
        <v>102</v>
      </c>
      <c r="G8" s="191">
        <v>0</v>
      </c>
      <c r="H8" s="192">
        <v>30180</v>
      </c>
      <c r="I8" s="191">
        <v>0</v>
      </c>
    </row>
    <row r="9" spans="1:9" ht="14.25" customHeight="1">
      <c r="A9" s="191" t="s">
        <v>33</v>
      </c>
      <c r="B9" s="192">
        <v>2468</v>
      </c>
      <c r="C9" s="192">
        <v>3819</v>
      </c>
      <c r="D9" s="191">
        <v>441</v>
      </c>
      <c r="E9" s="192">
        <v>613</v>
      </c>
      <c r="F9" s="191">
        <v>284</v>
      </c>
      <c r="G9" s="191">
        <v>0</v>
      </c>
      <c r="H9" s="192">
        <v>7625</v>
      </c>
      <c r="I9" s="191">
        <v>327</v>
      </c>
    </row>
    <row r="10" spans="1:9" ht="14.25" customHeight="1">
      <c r="A10" s="191" t="s">
        <v>37</v>
      </c>
      <c r="B10" s="192">
        <v>1198</v>
      </c>
      <c r="C10" s="192">
        <v>1558</v>
      </c>
      <c r="D10" s="191">
        <v>418</v>
      </c>
      <c r="E10" s="191">
        <v>160</v>
      </c>
      <c r="F10" s="191">
        <v>10</v>
      </c>
      <c r="G10" s="191">
        <v>162</v>
      </c>
      <c r="H10" s="192">
        <v>3506</v>
      </c>
      <c r="I10" s="191">
        <v>411</v>
      </c>
    </row>
    <row r="11" spans="1:9" ht="14.25" customHeight="1">
      <c r="A11" s="191" t="s">
        <v>215</v>
      </c>
      <c r="B11" s="191">
        <v>405</v>
      </c>
      <c r="C11" s="191">
        <v>1171</v>
      </c>
      <c r="D11" s="191">
        <v>61</v>
      </c>
      <c r="E11" s="191">
        <v>266</v>
      </c>
      <c r="F11" s="191">
        <v>24</v>
      </c>
      <c r="G11" s="191">
        <v>14</v>
      </c>
      <c r="H11" s="192">
        <v>1941</v>
      </c>
      <c r="I11" s="191">
        <v>34</v>
      </c>
    </row>
    <row r="12" spans="1:9" ht="14.25" customHeight="1">
      <c r="A12" s="191" t="s">
        <v>38</v>
      </c>
      <c r="B12" s="192">
        <v>15051</v>
      </c>
      <c r="C12" s="192">
        <v>111918</v>
      </c>
      <c r="D12" s="192">
        <v>7022</v>
      </c>
      <c r="E12" s="192">
        <v>12352</v>
      </c>
      <c r="F12" s="191">
        <v>47</v>
      </c>
      <c r="G12" s="191">
        <v>742</v>
      </c>
      <c r="H12" s="192">
        <v>147132</v>
      </c>
      <c r="I12" s="192">
        <v>20689</v>
      </c>
    </row>
    <row r="13" spans="1:9" ht="14.25" customHeight="1">
      <c r="A13" s="191" t="s">
        <v>42</v>
      </c>
      <c r="B13" s="192">
        <v>8100</v>
      </c>
      <c r="C13" s="192">
        <v>15913</v>
      </c>
      <c r="D13" s="192">
        <v>956</v>
      </c>
      <c r="E13" s="192">
        <v>3088</v>
      </c>
      <c r="F13" s="191">
        <v>50</v>
      </c>
      <c r="G13" s="191">
        <v>541</v>
      </c>
      <c r="H13" s="192">
        <v>28648</v>
      </c>
      <c r="I13" s="192">
        <v>1212</v>
      </c>
    </row>
    <row r="14" spans="1:9" ht="14.25" customHeight="1">
      <c r="A14" s="191" t="s">
        <v>44</v>
      </c>
      <c r="B14" s="191">
        <v>0</v>
      </c>
      <c r="C14" s="191">
        <v>649</v>
      </c>
      <c r="D14" s="191">
        <v>0</v>
      </c>
      <c r="E14" s="191">
        <v>109</v>
      </c>
      <c r="F14" s="191">
        <v>11</v>
      </c>
      <c r="G14" s="191">
        <v>0</v>
      </c>
      <c r="H14" s="191">
        <v>769</v>
      </c>
      <c r="I14" s="191">
        <v>41</v>
      </c>
    </row>
    <row r="15" spans="1:9" ht="14.25" customHeight="1">
      <c r="A15" s="191" t="s">
        <v>47</v>
      </c>
      <c r="B15" s="192">
        <v>1495</v>
      </c>
      <c r="C15" s="192">
        <v>4133</v>
      </c>
      <c r="D15" s="191">
        <v>720</v>
      </c>
      <c r="E15" s="191">
        <v>632</v>
      </c>
      <c r="F15" s="191">
        <v>86</v>
      </c>
      <c r="G15" s="191">
        <v>0</v>
      </c>
      <c r="H15" s="192">
        <v>7066</v>
      </c>
      <c r="I15" s="191">
        <v>237</v>
      </c>
    </row>
    <row r="16" spans="1:9" ht="14.25" customHeight="1">
      <c r="A16" s="191" t="s">
        <v>49</v>
      </c>
      <c r="B16" s="192">
        <v>2265</v>
      </c>
      <c r="C16" s="192">
        <v>17501</v>
      </c>
      <c r="D16" s="192">
        <v>1640</v>
      </c>
      <c r="E16" s="192">
        <v>1951</v>
      </c>
      <c r="F16" s="191">
        <v>218</v>
      </c>
      <c r="G16" s="192">
        <v>143</v>
      </c>
      <c r="H16" s="192">
        <v>23718</v>
      </c>
      <c r="I16" s="192">
        <v>9536</v>
      </c>
    </row>
    <row r="17" spans="1:9" ht="14.25" customHeight="1">
      <c r="A17" s="191" t="s">
        <v>52</v>
      </c>
      <c r="B17" s="191">
        <v>7136</v>
      </c>
      <c r="C17" s="192">
        <v>53658</v>
      </c>
      <c r="D17" s="192">
        <v>6030</v>
      </c>
      <c r="E17" s="192">
        <v>4655</v>
      </c>
      <c r="F17" s="191">
        <v>309</v>
      </c>
      <c r="G17" s="191">
        <v>34</v>
      </c>
      <c r="H17" s="192">
        <v>71822</v>
      </c>
      <c r="I17" s="192">
        <v>20125</v>
      </c>
    </row>
    <row r="18" spans="1:9" ht="14.25" customHeight="1">
      <c r="A18" s="191" t="s">
        <v>54</v>
      </c>
      <c r="B18" s="191">
        <v>0</v>
      </c>
      <c r="C18" s="192">
        <v>58235</v>
      </c>
      <c r="D18" s="192">
        <v>6060</v>
      </c>
      <c r="E18" s="192">
        <v>5424</v>
      </c>
      <c r="F18" s="191">
        <v>12</v>
      </c>
      <c r="G18" s="191">
        <v>2051</v>
      </c>
      <c r="H18" s="192">
        <v>71782</v>
      </c>
      <c r="I18" s="192">
        <v>9421</v>
      </c>
    </row>
    <row r="19" spans="1:9" ht="14.25" customHeight="1">
      <c r="A19" s="191" t="s">
        <v>56</v>
      </c>
      <c r="B19" s="192">
        <v>6385</v>
      </c>
      <c r="C19" s="192">
        <v>24712</v>
      </c>
      <c r="D19" s="192">
        <v>1460</v>
      </c>
      <c r="E19" s="192">
        <v>2735</v>
      </c>
      <c r="F19" s="191">
        <v>5</v>
      </c>
      <c r="G19" s="191">
        <v>5</v>
      </c>
      <c r="H19" s="192">
        <v>35302</v>
      </c>
      <c r="I19" s="192">
        <v>12793</v>
      </c>
    </row>
    <row r="20" spans="1:9" ht="14.25" customHeight="1">
      <c r="A20" s="191" t="s">
        <v>57</v>
      </c>
      <c r="B20" s="192">
        <v>7810</v>
      </c>
      <c r="C20" s="192">
        <v>58123</v>
      </c>
      <c r="D20" s="192">
        <v>5552</v>
      </c>
      <c r="E20" s="192">
        <v>5237</v>
      </c>
      <c r="F20" s="191">
        <v>12</v>
      </c>
      <c r="G20" s="191">
        <v>356</v>
      </c>
      <c r="H20" s="192">
        <v>77090</v>
      </c>
      <c r="I20" s="192">
        <v>10573</v>
      </c>
    </row>
    <row r="21" spans="1:9" ht="14.25" customHeight="1">
      <c r="A21" s="191" t="s">
        <v>59</v>
      </c>
      <c r="B21" s="192">
        <v>17416</v>
      </c>
      <c r="C21" s="192">
        <v>31452</v>
      </c>
      <c r="D21" s="192">
        <v>2694</v>
      </c>
      <c r="E21" s="192">
        <v>5506</v>
      </c>
      <c r="F21" s="191">
        <v>367</v>
      </c>
      <c r="G21" s="191">
        <v>0</v>
      </c>
      <c r="H21" s="192">
        <v>57435</v>
      </c>
      <c r="I21" s="192">
        <v>1669</v>
      </c>
    </row>
    <row r="22" spans="1:9" ht="14.25" customHeight="1">
      <c r="A22" s="191" t="s">
        <v>322</v>
      </c>
      <c r="B22" s="192">
        <v>16520</v>
      </c>
      <c r="C22" s="192">
        <v>49039</v>
      </c>
      <c r="D22" s="192">
        <v>2200</v>
      </c>
      <c r="E22" s="192">
        <v>6208</v>
      </c>
      <c r="F22" s="191">
        <v>143</v>
      </c>
      <c r="G22" s="191">
        <v>0</v>
      </c>
      <c r="H22" s="192">
        <v>74110</v>
      </c>
      <c r="I22" s="192">
        <v>2165</v>
      </c>
    </row>
    <row r="23" spans="1:9" ht="14.25" customHeight="1">
      <c r="A23" s="191" t="s">
        <v>222</v>
      </c>
      <c r="B23" s="192">
        <v>8280</v>
      </c>
      <c r="C23" s="192">
        <v>26415</v>
      </c>
      <c r="D23" s="192">
        <v>2208</v>
      </c>
      <c r="E23" s="192">
        <v>3401</v>
      </c>
      <c r="F23" s="191">
        <v>138</v>
      </c>
      <c r="G23" s="191">
        <v>636</v>
      </c>
      <c r="H23" s="192">
        <v>41078</v>
      </c>
      <c r="I23" s="192">
        <v>6149</v>
      </c>
    </row>
    <row r="24" spans="1:9" ht="14.25" customHeight="1">
      <c r="A24" s="191" t="s">
        <v>60</v>
      </c>
      <c r="B24" s="192">
        <v>3287</v>
      </c>
      <c r="C24" s="192">
        <v>5881</v>
      </c>
      <c r="D24" s="191">
        <v>0</v>
      </c>
      <c r="E24" s="192">
        <v>2464</v>
      </c>
      <c r="F24" s="191">
        <v>130</v>
      </c>
      <c r="G24" s="191">
        <v>0</v>
      </c>
      <c r="H24" s="192">
        <v>11762</v>
      </c>
      <c r="I24" s="192">
        <v>1240</v>
      </c>
    </row>
    <row r="25" spans="1:9" ht="14.25" customHeight="1">
      <c r="A25" s="191" t="s">
        <v>323</v>
      </c>
      <c r="B25" s="192">
        <v>9052</v>
      </c>
      <c r="C25" s="192">
        <v>16679</v>
      </c>
      <c r="D25" s="192">
        <v>2699</v>
      </c>
      <c r="E25" s="192">
        <v>1750</v>
      </c>
      <c r="F25" s="191">
        <v>113</v>
      </c>
      <c r="G25" s="191">
        <v>183</v>
      </c>
      <c r="H25" s="192">
        <v>30476</v>
      </c>
      <c r="I25" s="192">
        <v>2415</v>
      </c>
    </row>
    <row r="26" spans="1:9" ht="14.25" customHeight="1">
      <c r="A26" s="191" t="s">
        <v>63</v>
      </c>
      <c r="B26" s="191">
        <v>336</v>
      </c>
      <c r="C26" s="192">
        <v>1445</v>
      </c>
      <c r="D26" s="191">
        <v>168</v>
      </c>
      <c r="E26" s="191">
        <v>334</v>
      </c>
      <c r="F26" s="191">
        <v>18</v>
      </c>
      <c r="G26" s="191">
        <v>0</v>
      </c>
      <c r="H26" s="192">
        <v>2301</v>
      </c>
      <c r="I26" s="191">
        <v>77</v>
      </c>
    </row>
    <row r="27" spans="1:9" ht="14.25" customHeight="1">
      <c r="A27" s="191" t="s">
        <v>65</v>
      </c>
      <c r="B27" s="192">
        <v>10999</v>
      </c>
      <c r="C27" s="192">
        <v>25170</v>
      </c>
      <c r="D27" s="192">
        <v>1615</v>
      </c>
      <c r="E27" s="192">
        <v>1585</v>
      </c>
      <c r="F27" s="191">
        <v>285</v>
      </c>
      <c r="G27" s="191">
        <v>0</v>
      </c>
      <c r="H27" s="192">
        <v>39654</v>
      </c>
      <c r="I27" s="192">
        <v>2474</v>
      </c>
    </row>
    <row r="28" spans="1:9" ht="14.25" customHeight="1">
      <c r="A28" s="191" t="s">
        <v>70</v>
      </c>
      <c r="B28" s="192">
        <v>3571</v>
      </c>
      <c r="C28" s="192">
        <v>35637</v>
      </c>
      <c r="D28" s="192">
        <v>1653</v>
      </c>
      <c r="E28" s="192">
        <v>4962</v>
      </c>
      <c r="F28" s="191">
        <v>161</v>
      </c>
      <c r="G28" s="191">
        <v>151</v>
      </c>
      <c r="H28" s="192">
        <v>46135</v>
      </c>
      <c r="I28" s="192">
        <v>6522</v>
      </c>
    </row>
    <row r="29" spans="1:9" ht="14.25" customHeight="1">
      <c r="A29" s="191" t="s">
        <v>74</v>
      </c>
      <c r="B29" s="191">
        <v>768</v>
      </c>
      <c r="C29" s="192">
        <v>1299</v>
      </c>
      <c r="D29" s="191">
        <v>148</v>
      </c>
      <c r="E29" s="191">
        <v>382</v>
      </c>
      <c r="F29" s="191">
        <v>6</v>
      </c>
      <c r="G29" s="191">
        <v>43</v>
      </c>
      <c r="H29" s="192">
        <v>2646</v>
      </c>
      <c r="I29" s="191">
        <v>285</v>
      </c>
    </row>
    <row r="30" spans="1:9" ht="14.25" customHeight="1">
      <c r="A30" s="191" t="s">
        <v>75</v>
      </c>
      <c r="B30" s="192">
        <v>8296</v>
      </c>
      <c r="C30" s="192">
        <v>9905</v>
      </c>
      <c r="D30" s="192">
        <v>1052</v>
      </c>
      <c r="E30" s="191">
        <v>1027</v>
      </c>
      <c r="F30" s="191">
        <v>13</v>
      </c>
      <c r="G30" s="191">
        <v>233</v>
      </c>
      <c r="H30" s="192">
        <v>20526</v>
      </c>
      <c r="I30" s="191">
        <v>304</v>
      </c>
    </row>
    <row r="31" spans="1:9" ht="14.25" customHeight="1">
      <c r="A31" s="191" t="s">
        <v>76</v>
      </c>
      <c r="B31" s="192">
        <v>15985</v>
      </c>
      <c r="C31" s="192">
        <v>103037</v>
      </c>
      <c r="D31" s="192">
        <v>10370</v>
      </c>
      <c r="E31" s="192">
        <v>5703</v>
      </c>
      <c r="F31" s="191">
        <v>55</v>
      </c>
      <c r="G31" s="192">
        <v>1200</v>
      </c>
      <c r="H31" s="192">
        <v>136350</v>
      </c>
      <c r="I31" s="192">
        <v>28807</v>
      </c>
    </row>
    <row r="32" spans="1:9" ht="14.25" customHeight="1">
      <c r="A32" s="191" t="s">
        <v>79</v>
      </c>
      <c r="B32" s="192">
        <v>7363</v>
      </c>
      <c r="C32" s="192">
        <v>38706</v>
      </c>
      <c r="D32" s="192">
        <v>4117</v>
      </c>
      <c r="E32" s="192">
        <v>2673</v>
      </c>
      <c r="F32" s="191">
        <v>25</v>
      </c>
      <c r="G32" s="191">
        <v>187</v>
      </c>
      <c r="H32" s="192">
        <v>53071</v>
      </c>
      <c r="I32" s="192">
        <v>11551</v>
      </c>
    </row>
    <row r="33" spans="1:9" ht="14.25" customHeight="1">
      <c r="A33" s="191" t="s">
        <v>187</v>
      </c>
      <c r="B33" s="192">
        <v>1165</v>
      </c>
      <c r="C33" s="192">
        <v>1863</v>
      </c>
      <c r="D33" s="191">
        <v>810</v>
      </c>
      <c r="E33" s="191">
        <v>181</v>
      </c>
      <c r="F33" s="191">
        <v>0</v>
      </c>
      <c r="G33" s="191">
        <v>0</v>
      </c>
      <c r="H33" s="192">
        <v>4019</v>
      </c>
      <c r="I33" s="191">
        <v>101</v>
      </c>
    </row>
    <row r="34" spans="1:9" ht="14.25" customHeight="1">
      <c r="A34" s="191" t="s">
        <v>82</v>
      </c>
      <c r="B34" s="192">
        <v>5428</v>
      </c>
      <c r="C34" s="192">
        <v>13104</v>
      </c>
      <c r="D34" s="192">
        <v>1569</v>
      </c>
      <c r="E34" s="192">
        <v>1659</v>
      </c>
      <c r="F34" s="191">
        <v>29</v>
      </c>
      <c r="G34" s="191">
        <v>0</v>
      </c>
      <c r="H34" s="192">
        <v>21789</v>
      </c>
      <c r="I34" s="191">
        <v>1202</v>
      </c>
    </row>
    <row r="35" spans="1:9" ht="14.25" customHeight="1">
      <c r="A35" s="191" t="s">
        <v>226</v>
      </c>
      <c r="B35" s="191">
        <v>277</v>
      </c>
      <c r="C35" s="191">
        <v>339</v>
      </c>
      <c r="D35" s="191">
        <v>54</v>
      </c>
      <c r="E35" s="191">
        <v>58</v>
      </c>
      <c r="F35" s="191">
        <v>7</v>
      </c>
      <c r="G35" s="191">
        <v>10</v>
      </c>
      <c r="H35" s="191">
        <v>745</v>
      </c>
      <c r="I35" s="191">
        <v>31</v>
      </c>
    </row>
    <row r="36" spans="1:9" ht="14.25" customHeight="1">
      <c r="A36" s="191" t="s">
        <v>85</v>
      </c>
      <c r="B36" s="192">
        <v>790</v>
      </c>
      <c r="C36" s="192">
        <v>1641</v>
      </c>
      <c r="D36" s="191">
        <v>297</v>
      </c>
      <c r="E36" s="191">
        <v>438</v>
      </c>
      <c r="F36" s="191">
        <v>30</v>
      </c>
      <c r="G36" s="191">
        <v>374</v>
      </c>
      <c r="H36" s="192">
        <v>3570</v>
      </c>
      <c r="I36" s="191">
        <v>135</v>
      </c>
    </row>
    <row r="37" spans="1:9" ht="14.25" customHeight="1">
      <c r="A37" s="191" t="s">
        <v>88</v>
      </c>
      <c r="B37" s="192">
        <v>5203</v>
      </c>
      <c r="C37" s="192">
        <v>18078</v>
      </c>
      <c r="D37" s="192">
        <v>1028</v>
      </c>
      <c r="E37" s="192">
        <v>2133</v>
      </c>
      <c r="F37" s="191">
        <v>14</v>
      </c>
      <c r="G37" s="191">
        <v>0</v>
      </c>
      <c r="H37" s="192">
        <v>26456</v>
      </c>
      <c r="I37" s="191">
        <v>316</v>
      </c>
    </row>
    <row r="38" spans="1:9" ht="14.25" customHeight="1">
      <c r="A38" s="191" t="s">
        <v>227</v>
      </c>
      <c r="B38" s="192">
        <v>9276</v>
      </c>
      <c r="C38" s="192">
        <v>56347</v>
      </c>
      <c r="D38" s="191">
        <v>0</v>
      </c>
      <c r="E38" s="192">
        <v>26962</v>
      </c>
      <c r="F38" s="191">
        <v>11</v>
      </c>
      <c r="G38" s="191">
        <v>203</v>
      </c>
      <c r="H38" s="192">
        <v>92799</v>
      </c>
      <c r="I38" s="192">
        <v>33724</v>
      </c>
    </row>
    <row r="39" spans="1:9" ht="14.25" customHeight="1">
      <c r="A39" s="191" t="s">
        <v>91</v>
      </c>
      <c r="B39" s="192">
        <v>1811</v>
      </c>
      <c r="C39" s="192">
        <v>3014</v>
      </c>
      <c r="D39" s="191">
        <v>397</v>
      </c>
      <c r="E39" s="191">
        <v>467</v>
      </c>
      <c r="F39" s="191">
        <v>11</v>
      </c>
      <c r="G39" s="191">
        <v>0</v>
      </c>
      <c r="H39" s="192">
        <v>5700</v>
      </c>
      <c r="I39" s="191">
        <v>74</v>
      </c>
    </row>
    <row r="40" spans="1:9" ht="14.25" customHeight="1">
      <c r="A40" s="191" t="s">
        <v>92</v>
      </c>
      <c r="B40" s="191">
        <v>0</v>
      </c>
      <c r="C40" s="192">
        <v>36483</v>
      </c>
      <c r="D40" s="191">
        <v>0</v>
      </c>
      <c r="E40" s="192">
        <v>5299</v>
      </c>
      <c r="F40" s="191">
        <v>14</v>
      </c>
      <c r="G40" s="191">
        <v>0</v>
      </c>
      <c r="H40" s="192">
        <v>41796</v>
      </c>
      <c r="I40" s="192">
        <v>7992</v>
      </c>
    </row>
    <row r="41" spans="1:9" ht="14.25" customHeight="1">
      <c r="A41" s="191" t="s">
        <v>189</v>
      </c>
      <c r="B41" s="192">
        <v>11665</v>
      </c>
      <c r="C41" s="192">
        <v>66146</v>
      </c>
      <c r="D41" s="192">
        <v>3447</v>
      </c>
      <c r="E41" s="192">
        <v>7085</v>
      </c>
      <c r="F41" s="191">
        <v>241</v>
      </c>
      <c r="G41" s="191">
        <v>2235</v>
      </c>
      <c r="H41" s="192">
        <v>90819</v>
      </c>
      <c r="I41" s="192">
        <v>21878</v>
      </c>
    </row>
    <row r="42" spans="1:9" ht="14.25" customHeight="1">
      <c r="A42" s="191" t="s">
        <v>96</v>
      </c>
      <c r="B42" s="192">
        <v>1801</v>
      </c>
      <c r="C42" s="192">
        <v>4686</v>
      </c>
      <c r="D42" s="191">
        <v>661</v>
      </c>
      <c r="E42" s="191">
        <v>861</v>
      </c>
      <c r="F42" s="191">
        <v>15</v>
      </c>
      <c r="G42" s="191">
        <v>158</v>
      </c>
      <c r="H42" s="192">
        <v>8182</v>
      </c>
      <c r="I42" s="191">
        <v>749</v>
      </c>
    </row>
    <row r="43" spans="1:9" ht="14.25" customHeight="1">
      <c r="A43" s="191" t="s">
        <v>98</v>
      </c>
      <c r="B43" s="192">
        <v>3133</v>
      </c>
      <c r="C43" s="192">
        <v>6578</v>
      </c>
      <c r="D43" s="191">
        <v>673</v>
      </c>
      <c r="E43" s="191">
        <v>959</v>
      </c>
      <c r="F43" s="191">
        <v>0</v>
      </c>
      <c r="G43" s="191">
        <v>11</v>
      </c>
      <c r="H43" s="192">
        <v>11354</v>
      </c>
      <c r="I43" s="191">
        <v>530</v>
      </c>
    </row>
    <row r="44" spans="1:9" ht="14.25" customHeight="1">
      <c r="A44" s="191" t="s">
        <v>99</v>
      </c>
      <c r="B44" s="191">
        <v>0</v>
      </c>
      <c r="C44" s="192">
        <v>7894</v>
      </c>
      <c r="D44" s="191">
        <v>0</v>
      </c>
      <c r="E44" s="192">
        <v>2155</v>
      </c>
      <c r="F44" s="191">
        <v>8</v>
      </c>
      <c r="G44" s="191">
        <v>34</v>
      </c>
      <c r="H44" s="192">
        <v>10091</v>
      </c>
      <c r="I44" s="191">
        <v>513</v>
      </c>
    </row>
    <row r="45" spans="1:9" ht="14.25" customHeight="1">
      <c r="A45" s="191" t="s">
        <v>228</v>
      </c>
      <c r="B45" s="192">
        <v>7570</v>
      </c>
      <c r="C45" s="192">
        <v>20837</v>
      </c>
      <c r="D45" s="192">
        <v>2373</v>
      </c>
      <c r="E45" s="192">
        <v>2198</v>
      </c>
      <c r="F45" s="191">
        <v>0</v>
      </c>
      <c r="G45" s="191">
        <v>0</v>
      </c>
      <c r="H45" s="192">
        <v>32978</v>
      </c>
      <c r="I45" s="192">
        <v>3840</v>
      </c>
    </row>
    <row r="46" spans="1:9" ht="14.25" customHeight="1">
      <c r="A46" s="191" t="s">
        <v>102</v>
      </c>
      <c r="B46" s="191">
        <v>735</v>
      </c>
      <c r="C46" s="192">
        <v>1744</v>
      </c>
      <c r="D46" s="191">
        <v>324</v>
      </c>
      <c r="E46" s="191">
        <v>275</v>
      </c>
      <c r="F46" s="191">
        <v>8</v>
      </c>
      <c r="G46" s="191">
        <v>148</v>
      </c>
      <c r="H46" s="192">
        <v>3234</v>
      </c>
      <c r="I46" s="191">
        <v>21</v>
      </c>
    </row>
    <row r="47" spans="1:9" ht="14.25" customHeight="1">
      <c r="A47" s="191" t="s">
        <v>104</v>
      </c>
      <c r="B47" s="192">
        <v>13486</v>
      </c>
      <c r="C47" s="192">
        <v>21930</v>
      </c>
      <c r="D47" s="192">
        <v>1897</v>
      </c>
      <c r="E47" s="192">
        <v>5609</v>
      </c>
      <c r="F47" s="191">
        <v>123</v>
      </c>
      <c r="G47" s="192">
        <v>4026</v>
      </c>
      <c r="H47" s="192">
        <v>47071</v>
      </c>
      <c r="I47" s="192">
        <v>5902</v>
      </c>
    </row>
    <row r="48" spans="1:9" ht="14.25" customHeight="1">
      <c r="A48" s="191" t="s">
        <v>105</v>
      </c>
      <c r="B48" s="191">
        <v>0</v>
      </c>
      <c r="C48" s="192">
        <v>18026</v>
      </c>
      <c r="D48" s="192">
        <v>1505</v>
      </c>
      <c r="E48" s="192">
        <v>3817</v>
      </c>
      <c r="F48" s="191">
        <v>48</v>
      </c>
      <c r="G48" s="191">
        <v>838</v>
      </c>
      <c r="H48" s="192">
        <v>24234</v>
      </c>
      <c r="I48" s="192">
        <v>7906</v>
      </c>
    </row>
    <row r="49" spans="1:9" ht="14.25" customHeight="1">
      <c r="A49" s="191" t="s">
        <v>106</v>
      </c>
      <c r="B49" s="191">
        <v>235</v>
      </c>
      <c r="C49" s="192">
        <v>428</v>
      </c>
      <c r="D49" s="191">
        <v>193</v>
      </c>
      <c r="E49" s="191">
        <v>77</v>
      </c>
      <c r="F49" s="191">
        <v>15</v>
      </c>
      <c r="G49" s="191">
        <v>0</v>
      </c>
      <c r="H49" s="192">
        <v>948</v>
      </c>
      <c r="I49" s="191">
        <v>337</v>
      </c>
    </row>
    <row r="50" spans="1:9" ht="14.25" customHeight="1">
      <c r="A50" s="191" t="s">
        <v>108</v>
      </c>
      <c r="B50" s="191">
        <v>0</v>
      </c>
      <c r="C50" s="192">
        <v>5685</v>
      </c>
      <c r="D50" s="191">
        <v>230</v>
      </c>
      <c r="E50" s="191">
        <v>548</v>
      </c>
      <c r="F50" s="191">
        <v>227</v>
      </c>
      <c r="G50" s="191">
        <v>128</v>
      </c>
      <c r="H50" s="192">
        <v>6818</v>
      </c>
      <c r="I50" s="191">
        <v>295</v>
      </c>
    </row>
    <row r="51" spans="1:9" ht="14.25" customHeight="1">
      <c r="A51" s="26" t="s">
        <v>109</v>
      </c>
      <c r="B51" s="46">
        <v>3726</v>
      </c>
      <c r="C51" s="46">
        <v>38720</v>
      </c>
      <c r="D51" s="46">
        <v>6040</v>
      </c>
      <c r="E51" s="46">
        <v>4000</v>
      </c>
      <c r="F51" s="407">
        <v>82</v>
      </c>
      <c r="G51" s="407">
        <v>191</v>
      </c>
      <c r="H51" s="112">
        <v>52759</v>
      </c>
      <c r="I51" s="46">
        <v>11066</v>
      </c>
    </row>
    <row r="52" spans="1:9" ht="14.25" customHeight="1">
      <c r="A52" s="26" t="s">
        <v>229</v>
      </c>
      <c r="B52" s="46">
        <v>7254</v>
      </c>
      <c r="C52" s="46">
        <v>23155</v>
      </c>
      <c r="D52" s="46">
        <v>2811</v>
      </c>
      <c r="E52" s="46">
        <v>2173</v>
      </c>
      <c r="F52" s="407">
        <v>0</v>
      </c>
      <c r="G52" s="407">
        <v>704</v>
      </c>
      <c r="H52" s="112">
        <v>36097</v>
      </c>
      <c r="I52" s="175">
        <v>932</v>
      </c>
    </row>
    <row r="53" spans="1:9" ht="14.25" customHeight="1">
      <c r="A53" s="26" t="s">
        <v>112</v>
      </c>
      <c r="B53" s="46">
        <v>6796</v>
      </c>
      <c r="C53" s="46">
        <v>26387</v>
      </c>
      <c r="D53" s="175">
        <v>0</v>
      </c>
      <c r="E53" s="46">
        <v>3648</v>
      </c>
      <c r="F53" s="407">
        <v>281</v>
      </c>
      <c r="G53" s="112">
        <v>2423</v>
      </c>
      <c r="H53" s="112">
        <v>39535</v>
      </c>
      <c r="I53" s="46">
        <v>4996</v>
      </c>
    </row>
    <row r="54" spans="1:9" ht="14.25" customHeight="1">
      <c r="A54" s="26" t="s">
        <v>324</v>
      </c>
      <c r="B54" s="46">
        <v>11311</v>
      </c>
      <c r="C54" s="46">
        <v>11773</v>
      </c>
      <c r="D54" s="46">
        <v>1201</v>
      </c>
      <c r="E54" s="46">
        <v>1559</v>
      </c>
      <c r="F54" s="407">
        <v>162</v>
      </c>
      <c r="G54" s="407">
        <v>44</v>
      </c>
      <c r="H54" s="112">
        <v>26050</v>
      </c>
      <c r="I54" s="46">
        <v>1352</v>
      </c>
    </row>
    <row r="55" spans="1:9" ht="14.25" customHeight="1">
      <c r="A55" s="26" t="s">
        <v>114</v>
      </c>
      <c r="B55" s="46">
        <v>2705</v>
      </c>
      <c r="C55" s="46">
        <v>5657</v>
      </c>
      <c r="D55" s="175">
        <v>0</v>
      </c>
      <c r="E55" s="46">
        <v>3222</v>
      </c>
      <c r="F55" s="407">
        <v>276</v>
      </c>
      <c r="G55" s="407">
        <v>0</v>
      </c>
      <c r="H55" s="112">
        <v>11860</v>
      </c>
      <c r="I55" s="175">
        <v>193</v>
      </c>
    </row>
    <row r="56" spans="1:9" ht="14.25" customHeight="1">
      <c r="A56" s="26" t="s">
        <v>116</v>
      </c>
      <c r="B56" s="46">
        <v>3632</v>
      </c>
      <c r="C56" s="46">
        <v>7616</v>
      </c>
      <c r="D56" s="175">
        <v>807</v>
      </c>
      <c r="E56" s="46">
        <v>1267</v>
      </c>
      <c r="F56" s="407">
        <v>0</v>
      </c>
      <c r="G56" s="407">
        <v>23</v>
      </c>
      <c r="H56" s="112">
        <v>13345</v>
      </c>
      <c r="I56" s="46">
        <v>6138</v>
      </c>
    </row>
    <row r="57" spans="1:9" ht="14.25" customHeight="1">
      <c r="A57" s="26" t="s">
        <v>190</v>
      </c>
      <c r="B57" s="175">
        <v>316</v>
      </c>
      <c r="C57" s="175">
        <v>647</v>
      </c>
      <c r="D57" s="175">
        <v>57</v>
      </c>
      <c r="E57" s="175">
        <v>98</v>
      </c>
      <c r="F57" s="407">
        <v>6</v>
      </c>
      <c r="G57" s="407">
        <v>109</v>
      </c>
      <c r="H57" s="112">
        <v>1233</v>
      </c>
      <c r="I57" s="175">
        <v>81</v>
      </c>
    </row>
    <row r="58" spans="1:9" ht="14.25" customHeight="1">
      <c r="A58" s="26" t="s">
        <v>119</v>
      </c>
      <c r="B58" s="175">
        <v>1052</v>
      </c>
      <c r="C58" s="46">
        <v>7136</v>
      </c>
      <c r="D58" s="175">
        <v>657</v>
      </c>
      <c r="E58" s="175">
        <v>759</v>
      </c>
      <c r="F58" s="407">
        <v>176</v>
      </c>
      <c r="G58" s="407">
        <v>143</v>
      </c>
      <c r="H58" s="112">
        <v>9923</v>
      </c>
      <c r="I58" s="46">
        <v>1797</v>
      </c>
    </row>
    <row r="59" spans="1:9" ht="14.25" customHeight="1">
      <c r="A59" s="26" t="s">
        <v>332</v>
      </c>
      <c r="B59" s="46">
        <v>3364</v>
      </c>
      <c r="C59" s="46">
        <v>4850</v>
      </c>
      <c r="D59" s="175">
        <v>0</v>
      </c>
      <c r="E59" s="46">
        <v>1340</v>
      </c>
      <c r="F59" s="407">
        <v>44</v>
      </c>
      <c r="G59" s="407">
        <v>144</v>
      </c>
      <c r="H59" s="112">
        <v>9742</v>
      </c>
      <c r="I59" s="175">
        <v>499</v>
      </c>
    </row>
    <row r="60" spans="1:9" ht="14.25" customHeight="1">
      <c r="A60" s="26" t="s">
        <v>124</v>
      </c>
      <c r="B60" s="46">
        <v>25956</v>
      </c>
      <c r="C60" s="46">
        <v>81427</v>
      </c>
      <c r="D60" s="46">
        <v>12102</v>
      </c>
      <c r="E60" s="46">
        <v>13006</v>
      </c>
      <c r="F60" s="407">
        <v>243</v>
      </c>
      <c r="G60" s="407">
        <v>2925</v>
      </c>
      <c r="H60" s="112">
        <v>135659</v>
      </c>
      <c r="I60" s="46">
        <v>20738</v>
      </c>
    </row>
    <row r="61" spans="1:9" ht="14.25" customHeight="1">
      <c r="A61" s="26" t="s">
        <v>125</v>
      </c>
      <c r="B61" s="46">
        <v>5921</v>
      </c>
      <c r="C61" s="46">
        <v>16635</v>
      </c>
      <c r="D61" s="46">
        <v>1220</v>
      </c>
      <c r="E61" s="46">
        <v>1085</v>
      </c>
      <c r="F61" s="407">
        <v>24</v>
      </c>
      <c r="G61" s="407">
        <v>151</v>
      </c>
      <c r="H61" s="112">
        <v>25036</v>
      </c>
      <c r="I61" s="46">
        <v>9203</v>
      </c>
    </row>
    <row r="62" spans="1:9" ht="14.25" customHeight="1">
      <c r="A62" s="26" t="s">
        <v>230</v>
      </c>
      <c r="B62" s="175">
        <v>145</v>
      </c>
      <c r="C62" s="46">
        <v>4514</v>
      </c>
      <c r="D62" s="175">
        <v>300</v>
      </c>
      <c r="E62" s="175">
        <v>342</v>
      </c>
      <c r="F62" s="407">
        <v>36</v>
      </c>
      <c r="G62" s="407">
        <v>0</v>
      </c>
      <c r="H62" s="112">
        <v>5337</v>
      </c>
      <c r="I62" s="175">
        <v>98</v>
      </c>
    </row>
    <row r="63" spans="1:9" ht="14.25" customHeight="1">
      <c r="A63" s="26" t="s">
        <v>126</v>
      </c>
      <c r="B63" s="46">
        <v>15905</v>
      </c>
      <c r="C63" s="46">
        <v>43294</v>
      </c>
      <c r="D63" s="175">
        <v>0</v>
      </c>
      <c r="E63" s="46">
        <v>8084</v>
      </c>
      <c r="F63" s="407">
        <v>208</v>
      </c>
      <c r="G63" s="112">
        <v>0</v>
      </c>
      <c r="H63" s="112">
        <v>67491</v>
      </c>
      <c r="I63" s="46">
        <v>8394</v>
      </c>
    </row>
    <row r="64" spans="1:9" ht="14.25" customHeight="1">
      <c r="A64" s="26" t="s">
        <v>191</v>
      </c>
      <c r="B64" s="175">
        <v>472</v>
      </c>
      <c r="C64" s="46">
        <v>1063</v>
      </c>
      <c r="D64" s="175">
        <v>162</v>
      </c>
      <c r="E64" s="175">
        <v>276</v>
      </c>
      <c r="F64" s="407">
        <v>11</v>
      </c>
      <c r="G64" s="407">
        <v>0</v>
      </c>
      <c r="H64" s="112">
        <v>1984</v>
      </c>
      <c r="I64" s="175">
        <v>12</v>
      </c>
    </row>
    <row r="65" spans="1:9" ht="14.25" customHeight="1">
      <c r="A65" s="26" t="s">
        <v>129</v>
      </c>
      <c r="B65" s="46">
        <v>1187</v>
      </c>
      <c r="C65" s="46">
        <v>2999</v>
      </c>
      <c r="D65" s="175">
        <v>546</v>
      </c>
      <c r="E65" s="46">
        <v>970</v>
      </c>
      <c r="F65" s="407">
        <v>19</v>
      </c>
      <c r="G65" s="407">
        <v>66</v>
      </c>
      <c r="H65" s="112">
        <v>5787</v>
      </c>
      <c r="I65" s="175">
        <v>443</v>
      </c>
    </row>
    <row r="66" spans="1:9" ht="14.25" customHeight="1">
      <c r="A66" s="26" t="s">
        <v>130</v>
      </c>
      <c r="B66" s="46">
        <v>8648</v>
      </c>
      <c r="C66" s="46">
        <v>72493</v>
      </c>
      <c r="D66" s="46">
        <v>4847</v>
      </c>
      <c r="E66" s="46">
        <v>6934</v>
      </c>
      <c r="F66" s="407">
        <v>84</v>
      </c>
      <c r="G66" s="407">
        <v>3</v>
      </c>
      <c r="H66" s="112">
        <v>93009</v>
      </c>
      <c r="I66" s="46">
        <v>26158</v>
      </c>
    </row>
    <row r="67" spans="1:9" ht="14.25" customHeight="1">
      <c r="A67" s="26" t="s">
        <v>131</v>
      </c>
      <c r="B67" s="46">
        <v>5760</v>
      </c>
      <c r="C67" s="46">
        <v>42420</v>
      </c>
      <c r="D67" s="175">
        <v>0</v>
      </c>
      <c r="E67" s="175">
        <v>0</v>
      </c>
      <c r="F67" s="407">
        <v>0</v>
      </c>
      <c r="G67" s="407">
        <v>0</v>
      </c>
      <c r="H67" s="112">
        <v>48180</v>
      </c>
      <c r="I67" s="46">
        <v>5172</v>
      </c>
    </row>
    <row r="68" spans="1:9" ht="14.25" customHeight="1">
      <c r="A68" s="26" t="s">
        <v>132</v>
      </c>
      <c r="B68" s="46">
        <v>10416</v>
      </c>
      <c r="C68" s="46">
        <v>19124</v>
      </c>
      <c r="D68" s="46">
        <v>2186</v>
      </c>
      <c r="E68" s="46">
        <v>2887</v>
      </c>
      <c r="F68" s="407">
        <v>196</v>
      </c>
      <c r="G68" s="407">
        <v>0</v>
      </c>
      <c r="H68" s="112">
        <v>34809</v>
      </c>
      <c r="I68" s="175">
        <v>529</v>
      </c>
    </row>
    <row r="69" spans="1:9" ht="14.25" customHeight="1">
      <c r="A69" s="26" t="s">
        <v>134</v>
      </c>
      <c r="B69" s="46">
        <v>1886</v>
      </c>
      <c r="C69" s="46">
        <v>4816</v>
      </c>
      <c r="D69" s="175">
        <v>413</v>
      </c>
      <c r="E69" s="46">
        <v>1309</v>
      </c>
      <c r="F69" s="407">
        <v>24</v>
      </c>
      <c r="G69" s="407">
        <v>0</v>
      </c>
      <c r="H69" s="112">
        <v>8448</v>
      </c>
      <c r="I69" s="175">
        <v>216</v>
      </c>
    </row>
    <row r="70" spans="1:9" ht="14.25" customHeight="1">
      <c r="A70" s="26" t="s">
        <v>135</v>
      </c>
      <c r="B70" s="46">
        <v>6423</v>
      </c>
      <c r="C70" s="46">
        <v>31079</v>
      </c>
      <c r="D70" s="46">
        <v>2032</v>
      </c>
      <c r="E70" s="46">
        <v>1435</v>
      </c>
      <c r="F70" s="407">
        <v>163</v>
      </c>
      <c r="G70" s="112">
        <v>2486</v>
      </c>
      <c r="H70" s="112">
        <v>43618</v>
      </c>
      <c r="I70" s="46">
        <v>8712</v>
      </c>
    </row>
    <row r="71" spans="1:9" ht="14.25" customHeight="1">
      <c r="A71" s="26" t="s">
        <v>232</v>
      </c>
      <c r="B71" s="46">
        <v>25513</v>
      </c>
      <c r="C71" s="46">
        <v>55864</v>
      </c>
      <c r="D71" s="46">
        <v>7141</v>
      </c>
      <c r="E71" s="46">
        <v>7157</v>
      </c>
      <c r="F71" s="407">
        <v>701</v>
      </c>
      <c r="G71" s="407">
        <v>0</v>
      </c>
      <c r="H71" s="112">
        <v>96376</v>
      </c>
      <c r="I71" s="46">
        <v>3272</v>
      </c>
    </row>
    <row r="72" spans="1:9" ht="14.25" customHeight="1">
      <c r="A72" s="26" t="s">
        <v>233</v>
      </c>
      <c r="B72" s="46">
        <v>3819</v>
      </c>
      <c r="C72" s="46">
        <v>10063</v>
      </c>
      <c r="D72" s="175">
        <v>1108</v>
      </c>
      <c r="E72" s="46">
        <v>1139</v>
      </c>
      <c r="F72" s="407">
        <v>70</v>
      </c>
      <c r="G72" s="407">
        <v>0</v>
      </c>
      <c r="H72" s="112">
        <v>16199</v>
      </c>
      <c r="I72" s="175">
        <v>886</v>
      </c>
    </row>
    <row r="73" spans="1:9" ht="14.25" customHeight="1">
      <c r="A73" s="26" t="s">
        <v>325</v>
      </c>
      <c r="B73" s="46">
        <v>9212</v>
      </c>
      <c r="C73" s="46">
        <v>19740</v>
      </c>
      <c r="D73" s="46">
        <v>4703</v>
      </c>
      <c r="E73" s="46">
        <v>1965</v>
      </c>
      <c r="F73" s="407">
        <v>75</v>
      </c>
      <c r="G73" s="407">
        <v>0</v>
      </c>
      <c r="H73" s="112">
        <v>35695</v>
      </c>
      <c r="I73" s="46">
        <v>960</v>
      </c>
    </row>
    <row r="74" spans="1:9" ht="14.25" customHeight="1">
      <c r="A74" s="26" t="s">
        <v>137</v>
      </c>
      <c r="B74" s="46">
        <v>9186</v>
      </c>
      <c r="C74" s="46">
        <v>48143</v>
      </c>
      <c r="D74" s="46">
        <v>4544</v>
      </c>
      <c r="E74" s="46">
        <v>6674</v>
      </c>
      <c r="F74" s="407">
        <v>199</v>
      </c>
      <c r="G74" s="407">
        <v>0</v>
      </c>
      <c r="H74" s="112">
        <v>68746</v>
      </c>
      <c r="I74" s="46">
        <v>25769</v>
      </c>
    </row>
    <row r="75" spans="1:9" ht="14.25" customHeight="1">
      <c r="A75" s="26" t="s">
        <v>138</v>
      </c>
      <c r="B75" s="46">
        <v>4489</v>
      </c>
      <c r="C75" s="46">
        <v>15404</v>
      </c>
      <c r="D75" s="46">
        <v>1943</v>
      </c>
      <c r="E75" s="46">
        <v>2435</v>
      </c>
      <c r="F75" s="407">
        <v>162</v>
      </c>
      <c r="G75" s="407">
        <v>0</v>
      </c>
      <c r="H75" s="112">
        <v>24433</v>
      </c>
      <c r="I75" s="46">
        <v>5338</v>
      </c>
    </row>
    <row r="76" spans="1:9" ht="14.25" customHeight="1">
      <c r="A76" s="26" t="s">
        <v>139</v>
      </c>
      <c r="B76" s="175">
        <v>0</v>
      </c>
      <c r="C76" s="46">
        <v>24717</v>
      </c>
      <c r="D76" s="175">
        <v>0</v>
      </c>
      <c r="E76" s="46">
        <v>3263</v>
      </c>
      <c r="F76" s="407">
        <v>155</v>
      </c>
      <c r="G76" s="112">
        <v>3025</v>
      </c>
      <c r="H76" s="112">
        <v>31160</v>
      </c>
      <c r="I76" s="175">
        <v>563</v>
      </c>
    </row>
    <row r="77" spans="1:9" ht="14.25" customHeight="1">
      <c r="A77" s="26" t="s">
        <v>140</v>
      </c>
      <c r="B77" s="46">
        <v>966</v>
      </c>
      <c r="C77" s="46">
        <v>4436</v>
      </c>
      <c r="D77" s="175">
        <v>500</v>
      </c>
      <c r="E77" s="46">
        <v>1292</v>
      </c>
      <c r="F77" s="407">
        <v>26</v>
      </c>
      <c r="G77" s="407">
        <v>158</v>
      </c>
      <c r="H77" s="112">
        <v>7378</v>
      </c>
      <c r="I77" s="46">
        <v>1392</v>
      </c>
    </row>
    <row r="78" spans="1:9" ht="14.25" customHeight="1">
      <c r="A78" s="26" t="s">
        <v>142</v>
      </c>
      <c r="B78" s="46">
        <v>973</v>
      </c>
      <c r="C78" s="46">
        <v>2867</v>
      </c>
      <c r="D78" s="175">
        <v>247</v>
      </c>
      <c r="E78" s="46">
        <v>766</v>
      </c>
      <c r="F78" s="407">
        <v>36</v>
      </c>
      <c r="G78" s="407">
        <v>186</v>
      </c>
      <c r="H78" s="112">
        <v>5075</v>
      </c>
      <c r="I78" s="175">
        <v>49</v>
      </c>
    </row>
    <row r="79" spans="1:9" ht="14.25" customHeight="1">
      <c r="A79" s="26" t="s">
        <v>144</v>
      </c>
      <c r="B79" s="46">
        <v>1824</v>
      </c>
      <c r="C79" s="46">
        <v>20429</v>
      </c>
      <c r="D79" s="175">
        <v>736</v>
      </c>
      <c r="E79" s="46">
        <v>1314</v>
      </c>
      <c r="F79" s="407">
        <v>212</v>
      </c>
      <c r="G79" s="407">
        <v>0</v>
      </c>
      <c r="H79" s="112">
        <v>24515</v>
      </c>
      <c r="I79" s="46">
        <v>7824</v>
      </c>
    </row>
    <row r="80" spans="1:9" ht="14.25" customHeight="1">
      <c r="A80" s="26" t="s">
        <v>145</v>
      </c>
      <c r="B80" s="46">
        <v>15457</v>
      </c>
      <c r="C80" s="46">
        <v>43210</v>
      </c>
      <c r="D80" s="175">
        <v>0</v>
      </c>
      <c r="E80" s="46">
        <v>10808</v>
      </c>
      <c r="F80" s="407">
        <v>260</v>
      </c>
      <c r="G80" s="407">
        <v>0</v>
      </c>
      <c r="H80" s="112">
        <v>69735</v>
      </c>
      <c r="I80" s="46">
        <v>5671</v>
      </c>
    </row>
    <row r="81" spans="1:9" ht="14.25" customHeight="1">
      <c r="A81" s="26" t="s">
        <v>326</v>
      </c>
      <c r="B81" s="46">
        <v>10782</v>
      </c>
      <c r="C81" s="46">
        <v>77085</v>
      </c>
      <c r="D81" s="46">
        <v>899</v>
      </c>
      <c r="E81" s="46">
        <v>900</v>
      </c>
      <c r="F81" s="407">
        <v>192</v>
      </c>
      <c r="G81" s="407">
        <v>0</v>
      </c>
      <c r="H81" s="112">
        <v>89858</v>
      </c>
      <c r="I81" s="46">
        <v>32505</v>
      </c>
    </row>
    <row r="82" spans="1:9" ht="14.25" customHeight="1">
      <c r="A82" s="26" t="s">
        <v>150</v>
      </c>
      <c r="B82" s="175">
        <v>735</v>
      </c>
      <c r="C82" s="46">
        <v>901</v>
      </c>
      <c r="D82" s="175">
        <v>129</v>
      </c>
      <c r="E82" s="175">
        <v>159</v>
      </c>
      <c r="F82" s="407">
        <v>2</v>
      </c>
      <c r="G82" s="407">
        <v>219</v>
      </c>
      <c r="H82" s="112">
        <v>2145</v>
      </c>
      <c r="I82" s="175">
        <v>335</v>
      </c>
    </row>
    <row r="83" spans="1:9" ht="14.25" customHeight="1">
      <c r="A83" s="26" t="s">
        <v>236</v>
      </c>
      <c r="B83" s="175">
        <v>1002</v>
      </c>
      <c r="C83" s="46">
        <v>3284</v>
      </c>
      <c r="D83" s="175">
        <v>416</v>
      </c>
      <c r="E83" s="175">
        <v>694</v>
      </c>
      <c r="F83" s="407">
        <v>41</v>
      </c>
      <c r="G83" s="407">
        <v>5</v>
      </c>
      <c r="H83" s="112">
        <v>5442</v>
      </c>
      <c r="I83" s="175">
        <v>385</v>
      </c>
    </row>
    <row r="84" spans="1:9" ht="14.25" customHeight="1">
      <c r="A84" s="26" t="s">
        <v>153</v>
      </c>
      <c r="B84" s="175">
        <v>741</v>
      </c>
      <c r="C84" s="46">
        <v>1276</v>
      </c>
      <c r="D84" s="175">
        <v>251</v>
      </c>
      <c r="E84" s="175">
        <v>246</v>
      </c>
      <c r="F84" s="407">
        <v>15</v>
      </c>
      <c r="G84" s="407">
        <v>49</v>
      </c>
      <c r="H84" s="112">
        <v>2578</v>
      </c>
      <c r="I84" s="175">
        <v>62</v>
      </c>
    </row>
    <row r="85" spans="1:9" ht="14.25" customHeight="1">
      <c r="A85" s="26" t="s">
        <v>160</v>
      </c>
      <c r="B85" s="175">
        <v>0</v>
      </c>
      <c r="C85" s="46">
        <v>17040</v>
      </c>
      <c r="D85" s="175">
        <v>0</v>
      </c>
      <c r="E85" s="46">
        <v>1475</v>
      </c>
      <c r="F85" s="407">
        <v>88</v>
      </c>
      <c r="G85" s="407">
        <v>99</v>
      </c>
      <c r="H85" s="112">
        <v>18702</v>
      </c>
      <c r="I85" s="46">
        <v>7969</v>
      </c>
    </row>
    <row r="86" spans="1:9" ht="14.25" customHeight="1">
      <c r="A86" s="26" t="s">
        <v>162</v>
      </c>
      <c r="B86" s="175">
        <v>590</v>
      </c>
      <c r="C86" s="46">
        <v>1019</v>
      </c>
      <c r="D86" s="175">
        <v>177</v>
      </c>
      <c r="E86" s="175">
        <v>307</v>
      </c>
      <c r="F86" s="407">
        <v>22</v>
      </c>
      <c r="G86" s="407">
        <v>0</v>
      </c>
      <c r="H86" s="112">
        <v>2115</v>
      </c>
      <c r="I86" s="175">
        <v>222</v>
      </c>
    </row>
    <row r="87" spans="1:9" ht="14.25" customHeight="1">
      <c r="A87" s="26" t="s">
        <v>237</v>
      </c>
      <c r="B87" s="175">
        <v>0</v>
      </c>
      <c r="C87" s="46">
        <v>16990</v>
      </c>
      <c r="D87" s="46">
        <v>1001</v>
      </c>
      <c r="E87" s="46">
        <v>1857</v>
      </c>
      <c r="F87" s="407">
        <v>201</v>
      </c>
      <c r="G87" s="407">
        <v>0</v>
      </c>
      <c r="H87" s="112">
        <v>20049</v>
      </c>
      <c r="I87" s="46">
        <v>1538</v>
      </c>
    </row>
    <row r="88" spans="1:9" ht="14.25" customHeight="1">
      <c r="A88" s="26" t="s">
        <v>163</v>
      </c>
      <c r="B88" s="46">
        <v>10791</v>
      </c>
      <c r="C88" s="46">
        <v>32934</v>
      </c>
      <c r="D88" s="46">
        <v>3741</v>
      </c>
      <c r="E88" s="46">
        <v>5720</v>
      </c>
      <c r="F88" s="407">
        <v>0</v>
      </c>
      <c r="G88" s="407">
        <v>258</v>
      </c>
      <c r="H88" s="112">
        <v>53444</v>
      </c>
      <c r="I88" s="46">
        <v>28624</v>
      </c>
    </row>
    <row r="89" spans="1:9" ht="14.25" customHeight="1">
      <c r="A89" s="26" t="s">
        <v>164</v>
      </c>
      <c r="B89" s="175">
        <v>0</v>
      </c>
      <c r="C89" s="46">
        <v>19023</v>
      </c>
      <c r="D89" s="175">
        <v>0</v>
      </c>
      <c r="E89" s="46">
        <v>3766</v>
      </c>
      <c r="F89" s="407">
        <v>69</v>
      </c>
      <c r="G89" s="407">
        <v>0</v>
      </c>
      <c r="H89" s="112">
        <v>22858</v>
      </c>
      <c r="I89" s="175">
        <v>731</v>
      </c>
    </row>
    <row r="90" spans="1:9" ht="14.25" customHeight="1">
      <c r="A90" s="26" t="s">
        <v>192</v>
      </c>
      <c r="B90" s="46">
        <v>1490</v>
      </c>
      <c r="C90" s="46">
        <v>4101</v>
      </c>
      <c r="D90" s="175">
        <v>534</v>
      </c>
      <c r="E90" s="175">
        <v>813</v>
      </c>
      <c r="F90" s="407">
        <v>18</v>
      </c>
      <c r="G90" s="407">
        <v>56</v>
      </c>
      <c r="H90" s="112">
        <v>7012</v>
      </c>
      <c r="I90" s="46">
        <v>1172</v>
      </c>
    </row>
    <row r="91" spans="1:9" ht="14.25" customHeight="1">
      <c r="A91" s="26" t="s">
        <v>166</v>
      </c>
      <c r="B91" s="46">
        <v>8973</v>
      </c>
      <c r="C91" s="46">
        <v>35568</v>
      </c>
      <c r="D91" s="46">
        <v>4414</v>
      </c>
      <c r="E91" s="46">
        <v>5683</v>
      </c>
      <c r="F91" s="407">
        <v>156</v>
      </c>
      <c r="G91" s="407">
        <v>0</v>
      </c>
      <c r="H91" s="112">
        <v>54794</v>
      </c>
      <c r="I91" s="46">
        <v>2986</v>
      </c>
    </row>
    <row r="92" spans="1:9" ht="14.25" customHeight="1">
      <c r="A92" s="26" t="s">
        <v>167</v>
      </c>
      <c r="B92" s="46">
        <v>5631</v>
      </c>
      <c r="C92" s="46">
        <v>20210</v>
      </c>
      <c r="D92" s="46">
        <v>1741</v>
      </c>
      <c r="E92" s="46">
        <v>1653</v>
      </c>
      <c r="F92" s="407">
        <v>264</v>
      </c>
      <c r="G92" s="407">
        <v>0</v>
      </c>
      <c r="H92" s="112">
        <v>29499</v>
      </c>
      <c r="I92" s="46">
        <v>12962</v>
      </c>
    </row>
    <row r="93" spans="1:9" ht="14.25" customHeight="1">
      <c r="A93" s="26" t="s">
        <v>193</v>
      </c>
      <c r="B93" s="46">
        <v>1293</v>
      </c>
      <c r="C93" s="46">
        <v>2884</v>
      </c>
      <c r="D93" s="175">
        <v>510</v>
      </c>
      <c r="E93" s="175">
        <v>338</v>
      </c>
      <c r="F93" s="407">
        <v>94</v>
      </c>
      <c r="G93" s="407">
        <v>244</v>
      </c>
      <c r="H93" s="112">
        <v>5363</v>
      </c>
      <c r="I93" s="175">
        <v>244</v>
      </c>
    </row>
    <row r="96" spans="1:9" ht="14.25" customHeight="1">
      <c r="A96" s="17" t="s">
        <v>11</v>
      </c>
      <c r="B96" s="53">
        <f>MEDIAN(B4:B93)</f>
        <v>3325.5</v>
      </c>
      <c r="C96" s="53">
        <f t="shared" ref="C96:I96" si="0">MEDIAN(C4:C93)</f>
        <v>16274</v>
      </c>
      <c r="D96" s="53">
        <f t="shared" si="0"/>
        <v>727.5</v>
      </c>
      <c r="E96" s="53">
        <f t="shared" si="0"/>
        <v>1572</v>
      </c>
      <c r="F96" s="53">
        <f t="shared" si="0"/>
        <v>47.5</v>
      </c>
      <c r="G96" s="53">
        <f t="shared" si="0"/>
        <v>28.5</v>
      </c>
      <c r="H96" s="53">
        <f t="shared" si="0"/>
        <v>23438.5</v>
      </c>
      <c r="I96" s="53">
        <f t="shared" si="0"/>
        <v>1226</v>
      </c>
    </row>
    <row r="97" spans="1:9" ht="14.25" customHeight="1">
      <c r="A97" s="17" t="s">
        <v>10</v>
      </c>
      <c r="B97" s="53">
        <f>AVERAGE(B4:B93)</f>
        <v>5196.2222222222226</v>
      </c>
      <c r="C97" s="53">
        <f t="shared" ref="C97:I97" si="1">AVERAGE(C4:C93)</f>
        <v>21719.555555555555</v>
      </c>
      <c r="D97" s="53">
        <f t="shared" si="1"/>
        <v>1663.7888888888888</v>
      </c>
      <c r="E97" s="53">
        <f t="shared" si="1"/>
        <v>2814.1222222222223</v>
      </c>
      <c r="F97" s="53">
        <f t="shared" si="1"/>
        <v>98.766666666666666</v>
      </c>
      <c r="G97" s="53">
        <f t="shared" si="1"/>
        <v>321.93333333333334</v>
      </c>
      <c r="H97" s="53">
        <f t="shared" si="1"/>
        <v>31814.388888888891</v>
      </c>
      <c r="I97" s="53">
        <f t="shared" si="1"/>
        <v>5433.8888888888887</v>
      </c>
    </row>
    <row r="98" spans="1:9" ht="14.25" customHeight="1">
      <c r="A98" s="17" t="s">
        <v>239</v>
      </c>
      <c r="B98" s="53">
        <f>SUM(B4:B93)</f>
        <v>467660</v>
      </c>
      <c r="C98" s="53">
        <f t="shared" ref="C98:I98" si="2">SUM(C4:C93)</f>
        <v>1954760</v>
      </c>
      <c r="D98" s="53">
        <f t="shared" si="2"/>
        <v>149741</v>
      </c>
      <c r="E98" s="53">
        <f t="shared" si="2"/>
        <v>253271</v>
      </c>
      <c r="F98" s="53">
        <f t="shared" si="2"/>
        <v>8889</v>
      </c>
      <c r="G98" s="53">
        <f t="shared" si="2"/>
        <v>28974</v>
      </c>
      <c r="H98" s="53">
        <f t="shared" si="2"/>
        <v>2863295</v>
      </c>
      <c r="I98" s="53">
        <f t="shared" si="2"/>
        <v>489050</v>
      </c>
    </row>
    <row r="100" spans="1:9" ht="14.25" customHeight="1">
      <c r="A100" s="236" t="s">
        <v>440</v>
      </c>
    </row>
  </sheetData>
  <conditionalFormatting sqref="B4:I50">
    <cfRule type="cellIs" dxfId="99" priority="2" operator="lessThan">
      <formula>0</formula>
    </cfRule>
    <cfRule type="cellIs" dxfId="98" priority="3" operator="equal">
      <formula>0</formula>
    </cfRule>
    <cfRule type="cellIs" dxfId="97" priority="4" operator="lessThan">
      <formula>0</formula>
    </cfRule>
    <cfRule type="cellIs" dxfId="96" priority="5" operator="equal">
      <formula>0</formula>
    </cfRule>
  </conditionalFormatting>
  <conditionalFormatting sqref="B4:I93">
    <cfRule type="cellIs" dxfId="95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8C59-7A3C-4C8D-93B1-BE58C8CF63EF}">
  <sheetPr codeName="Sheet42"/>
  <dimension ref="A1:I50"/>
  <sheetViews>
    <sheetView zoomScaleNormal="100" workbookViewId="0">
      <pane ySplit="3" topLeftCell="A22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17.85546875" customWidth="1"/>
    <col min="2" max="2" width="8.7109375" style="194" bestFit="1" customWidth="1"/>
    <col min="3" max="3" width="9.28515625" style="194" bestFit="1" customWidth="1"/>
    <col min="4" max="4" width="7" style="194" customWidth="1"/>
    <col min="5" max="5" width="6.5703125" style="194" bestFit="1" customWidth="1"/>
    <col min="6" max="6" width="16" style="96" customWidth="1"/>
    <col min="7" max="7" width="6" style="96" bestFit="1" customWidth="1"/>
    <col min="8" max="8" width="11.42578125" style="96" customWidth="1"/>
    <col min="9" max="9" width="9.42578125" style="194" customWidth="1"/>
    <col min="10" max="10" width="19.140625" bestFit="1" customWidth="1"/>
    <col min="11" max="11" width="10.42578125" customWidth="1"/>
    <col min="12" max="12" width="10.140625" bestFit="1" customWidth="1"/>
    <col min="13" max="13" width="14.140625" customWidth="1"/>
    <col min="14" max="14" width="11.28515625" customWidth="1"/>
    <col min="15" max="15" width="14.5703125" customWidth="1"/>
    <col min="16" max="16" width="10.140625" bestFit="1" customWidth="1"/>
    <col min="18" max="18" width="10.5703125" customWidth="1"/>
  </cols>
  <sheetData>
    <row r="1" spans="1:9" ht="16.5" customHeight="1">
      <c r="A1" s="1" t="s">
        <v>431</v>
      </c>
    </row>
    <row r="2" spans="1:9" ht="9.6" customHeight="1">
      <c r="A2" s="1"/>
    </row>
    <row r="3" spans="1:9" s="89" customFormat="1" ht="38.450000000000003" customHeight="1">
      <c r="A3" s="212"/>
      <c r="B3" s="42" t="s">
        <v>432</v>
      </c>
      <c r="C3" s="42" t="s">
        <v>433</v>
      </c>
      <c r="D3" s="42" t="s">
        <v>434</v>
      </c>
      <c r="E3" s="42" t="s">
        <v>435</v>
      </c>
      <c r="F3" s="42" t="s">
        <v>436</v>
      </c>
      <c r="G3" s="42" t="s">
        <v>437</v>
      </c>
      <c r="H3" s="42" t="s">
        <v>438</v>
      </c>
      <c r="I3" s="42" t="s">
        <v>439</v>
      </c>
    </row>
    <row r="4" spans="1:9" ht="14.25" customHeight="1">
      <c r="A4" s="191" t="s">
        <v>321</v>
      </c>
      <c r="B4" s="192">
        <v>4879</v>
      </c>
      <c r="C4" s="192">
        <v>14070</v>
      </c>
      <c r="D4" s="192">
        <v>2721</v>
      </c>
      <c r="E4" s="192">
        <v>1151</v>
      </c>
      <c r="F4" s="191">
        <v>84</v>
      </c>
      <c r="G4" s="191">
        <v>254</v>
      </c>
      <c r="H4" s="192">
        <v>23159</v>
      </c>
      <c r="I4" s="192">
        <v>5409</v>
      </c>
    </row>
    <row r="5" spans="1:9" ht="14.25" customHeight="1">
      <c r="A5" s="191" t="s">
        <v>185</v>
      </c>
      <c r="B5" s="191">
        <v>2580</v>
      </c>
      <c r="C5" s="192">
        <v>6435</v>
      </c>
      <c r="D5" s="191">
        <v>730</v>
      </c>
      <c r="E5" s="191">
        <v>691</v>
      </c>
      <c r="F5" s="191">
        <v>35</v>
      </c>
      <c r="G5" s="191">
        <v>156</v>
      </c>
      <c r="H5" s="192">
        <v>10627</v>
      </c>
      <c r="I5" s="191">
        <v>99</v>
      </c>
    </row>
    <row r="6" spans="1:9" ht="14.25" customHeight="1">
      <c r="A6" s="191" t="s">
        <v>29</v>
      </c>
      <c r="B6" s="191">
        <v>205</v>
      </c>
      <c r="C6" s="191">
        <v>376</v>
      </c>
      <c r="D6" s="191">
        <v>33</v>
      </c>
      <c r="E6" s="191">
        <v>48</v>
      </c>
      <c r="F6" s="191">
        <v>0</v>
      </c>
      <c r="G6" s="191">
        <v>7</v>
      </c>
      <c r="H6" s="191">
        <v>669</v>
      </c>
      <c r="I6" s="191">
        <v>0</v>
      </c>
    </row>
    <row r="7" spans="1:9" ht="14.25" customHeight="1">
      <c r="A7" s="191" t="s">
        <v>30</v>
      </c>
      <c r="B7" s="192">
        <v>2798</v>
      </c>
      <c r="C7" s="192">
        <v>6393</v>
      </c>
      <c r="D7" s="191">
        <v>674</v>
      </c>
      <c r="E7" s="191">
        <v>922</v>
      </c>
      <c r="F7" s="191">
        <v>252</v>
      </c>
      <c r="G7" s="191">
        <v>0</v>
      </c>
      <c r="H7" s="192">
        <v>11039</v>
      </c>
      <c r="I7" s="191">
        <v>751</v>
      </c>
    </row>
    <row r="8" spans="1:9" ht="14.25" customHeight="1">
      <c r="A8" s="191" t="s">
        <v>32</v>
      </c>
      <c r="B8" s="192">
        <v>4095</v>
      </c>
      <c r="C8" s="192">
        <v>23615</v>
      </c>
      <c r="D8" s="191">
        <v>725</v>
      </c>
      <c r="E8" s="192">
        <v>1643</v>
      </c>
      <c r="F8" s="191">
        <v>102</v>
      </c>
      <c r="G8" s="191">
        <v>0</v>
      </c>
      <c r="H8" s="192">
        <v>30180</v>
      </c>
      <c r="I8" s="191">
        <v>0</v>
      </c>
    </row>
    <row r="9" spans="1:9" ht="14.25" customHeight="1">
      <c r="A9" s="191" t="s">
        <v>33</v>
      </c>
      <c r="B9" s="192">
        <v>2468</v>
      </c>
      <c r="C9" s="192">
        <v>3819</v>
      </c>
      <c r="D9" s="191">
        <v>441</v>
      </c>
      <c r="E9" s="192">
        <v>613</v>
      </c>
      <c r="F9" s="191">
        <v>284</v>
      </c>
      <c r="G9" s="191">
        <v>0</v>
      </c>
      <c r="H9" s="192">
        <v>7625</v>
      </c>
      <c r="I9" s="191">
        <v>327</v>
      </c>
    </row>
    <row r="10" spans="1:9" ht="14.25" customHeight="1">
      <c r="A10" s="191" t="s">
        <v>37</v>
      </c>
      <c r="B10" s="192">
        <v>1198</v>
      </c>
      <c r="C10" s="192">
        <v>1558</v>
      </c>
      <c r="D10" s="191">
        <v>418</v>
      </c>
      <c r="E10" s="191">
        <v>160</v>
      </c>
      <c r="F10" s="191">
        <v>10</v>
      </c>
      <c r="G10" s="191">
        <v>162</v>
      </c>
      <c r="H10" s="192">
        <v>3506</v>
      </c>
      <c r="I10" s="191">
        <v>411</v>
      </c>
    </row>
    <row r="11" spans="1:9" ht="14.25" customHeight="1">
      <c r="A11" s="191" t="s">
        <v>215</v>
      </c>
      <c r="B11" s="191">
        <v>405</v>
      </c>
      <c r="C11" s="191">
        <v>1171</v>
      </c>
      <c r="D11" s="191">
        <v>61</v>
      </c>
      <c r="E11" s="191">
        <v>266</v>
      </c>
      <c r="F11" s="191">
        <v>24</v>
      </c>
      <c r="G11" s="191">
        <v>14</v>
      </c>
      <c r="H11" s="192">
        <v>1941</v>
      </c>
      <c r="I11" s="191">
        <v>34</v>
      </c>
    </row>
    <row r="12" spans="1:9" ht="14.25" customHeight="1">
      <c r="A12" s="191" t="s">
        <v>38</v>
      </c>
      <c r="B12" s="192">
        <v>15051</v>
      </c>
      <c r="C12" s="192">
        <v>111918</v>
      </c>
      <c r="D12" s="192">
        <v>7022</v>
      </c>
      <c r="E12" s="192">
        <v>12352</v>
      </c>
      <c r="F12" s="191">
        <v>47</v>
      </c>
      <c r="G12" s="191">
        <v>742</v>
      </c>
      <c r="H12" s="192">
        <v>147132</v>
      </c>
      <c r="I12" s="192">
        <v>20689</v>
      </c>
    </row>
    <row r="13" spans="1:9" ht="14.25" customHeight="1">
      <c r="A13" s="191" t="s">
        <v>42</v>
      </c>
      <c r="B13" s="192">
        <v>8100</v>
      </c>
      <c r="C13" s="192">
        <v>15913</v>
      </c>
      <c r="D13" s="192">
        <v>956</v>
      </c>
      <c r="E13" s="192">
        <v>3088</v>
      </c>
      <c r="F13" s="191">
        <v>50</v>
      </c>
      <c r="G13" s="191">
        <v>541</v>
      </c>
      <c r="H13" s="192">
        <v>28648</v>
      </c>
      <c r="I13" s="192">
        <v>1212</v>
      </c>
    </row>
    <row r="14" spans="1:9" ht="14.25" customHeight="1">
      <c r="A14" s="191" t="s">
        <v>44</v>
      </c>
      <c r="B14" s="191">
        <v>0</v>
      </c>
      <c r="C14" s="191">
        <v>649</v>
      </c>
      <c r="D14" s="191">
        <v>0</v>
      </c>
      <c r="E14" s="191">
        <v>109</v>
      </c>
      <c r="F14" s="191">
        <v>11</v>
      </c>
      <c r="G14" s="191">
        <v>0</v>
      </c>
      <c r="H14" s="191">
        <v>769</v>
      </c>
      <c r="I14" s="191">
        <v>41</v>
      </c>
    </row>
    <row r="15" spans="1:9" ht="14.25" customHeight="1">
      <c r="A15" s="191" t="s">
        <v>47</v>
      </c>
      <c r="B15" s="192">
        <v>1495</v>
      </c>
      <c r="C15" s="192">
        <v>4133</v>
      </c>
      <c r="D15" s="191">
        <v>720</v>
      </c>
      <c r="E15" s="191">
        <v>632</v>
      </c>
      <c r="F15" s="191">
        <v>86</v>
      </c>
      <c r="G15" s="191">
        <v>0</v>
      </c>
      <c r="H15" s="192">
        <v>7066</v>
      </c>
      <c r="I15" s="191">
        <v>237</v>
      </c>
    </row>
    <row r="16" spans="1:9" ht="14.25" customHeight="1">
      <c r="A16" s="191" t="s">
        <v>49</v>
      </c>
      <c r="B16" s="192">
        <v>2265</v>
      </c>
      <c r="C16" s="192">
        <v>17501</v>
      </c>
      <c r="D16" s="192">
        <v>1640</v>
      </c>
      <c r="E16" s="192">
        <v>1951</v>
      </c>
      <c r="F16" s="191">
        <v>218</v>
      </c>
      <c r="G16" s="192">
        <v>143</v>
      </c>
      <c r="H16" s="192">
        <v>23718</v>
      </c>
      <c r="I16" s="192">
        <v>9536</v>
      </c>
    </row>
    <row r="17" spans="1:9" ht="14.25" customHeight="1">
      <c r="A17" s="191" t="s">
        <v>52</v>
      </c>
      <c r="B17" s="191">
        <v>7136</v>
      </c>
      <c r="C17" s="192">
        <v>53658</v>
      </c>
      <c r="D17" s="192">
        <v>6030</v>
      </c>
      <c r="E17" s="192">
        <v>4655</v>
      </c>
      <c r="F17" s="191">
        <v>309</v>
      </c>
      <c r="G17" s="191">
        <v>34</v>
      </c>
      <c r="H17" s="192">
        <v>71822</v>
      </c>
      <c r="I17" s="192">
        <v>20125</v>
      </c>
    </row>
    <row r="18" spans="1:9" ht="14.25" customHeight="1">
      <c r="A18" s="191" t="s">
        <v>54</v>
      </c>
      <c r="B18" s="191">
        <v>0</v>
      </c>
      <c r="C18" s="192">
        <v>58235</v>
      </c>
      <c r="D18" s="192">
        <v>6060</v>
      </c>
      <c r="E18" s="192">
        <v>5424</v>
      </c>
      <c r="F18" s="191">
        <v>12</v>
      </c>
      <c r="G18" s="191">
        <v>2051</v>
      </c>
      <c r="H18" s="192">
        <v>71782</v>
      </c>
      <c r="I18" s="192">
        <v>9421</v>
      </c>
    </row>
    <row r="19" spans="1:9" ht="14.25" customHeight="1">
      <c r="A19" s="191" t="s">
        <v>56</v>
      </c>
      <c r="B19" s="192">
        <v>6385</v>
      </c>
      <c r="C19" s="192">
        <v>24712</v>
      </c>
      <c r="D19" s="192">
        <v>1460</v>
      </c>
      <c r="E19" s="192">
        <v>2735</v>
      </c>
      <c r="F19" s="191">
        <v>5</v>
      </c>
      <c r="G19" s="191">
        <v>5</v>
      </c>
      <c r="H19" s="192">
        <v>35302</v>
      </c>
      <c r="I19" s="192">
        <v>12793</v>
      </c>
    </row>
    <row r="20" spans="1:9" ht="14.25" customHeight="1">
      <c r="A20" s="191" t="s">
        <v>57</v>
      </c>
      <c r="B20" s="192">
        <v>7810</v>
      </c>
      <c r="C20" s="192">
        <v>58123</v>
      </c>
      <c r="D20" s="192">
        <v>5552</v>
      </c>
      <c r="E20" s="192">
        <v>5237</v>
      </c>
      <c r="F20" s="191">
        <v>12</v>
      </c>
      <c r="G20" s="191">
        <v>356</v>
      </c>
      <c r="H20" s="192">
        <v>77090</v>
      </c>
      <c r="I20" s="192">
        <v>10573</v>
      </c>
    </row>
    <row r="21" spans="1:9" ht="14.25" customHeight="1">
      <c r="A21" s="191" t="s">
        <v>59</v>
      </c>
      <c r="B21" s="192">
        <v>17416</v>
      </c>
      <c r="C21" s="192">
        <v>31452</v>
      </c>
      <c r="D21" s="192">
        <v>2694</v>
      </c>
      <c r="E21" s="192">
        <v>5506</v>
      </c>
      <c r="F21" s="191">
        <v>367</v>
      </c>
      <c r="G21" s="191">
        <v>0</v>
      </c>
      <c r="H21" s="192">
        <v>57435</v>
      </c>
      <c r="I21" s="192">
        <v>1669</v>
      </c>
    </row>
    <row r="22" spans="1:9" ht="14.25" customHeight="1">
      <c r="A22" s="191" t="s">
        <v>322</v>
      </c>
      <c r="B22" s="192">
        <v>16520</v>
      </c>
      <c r="C22" s="192">
        <v>49039</v>
      </c>
      <c r="D22" s="192">
        <v>2200</v>
      </c>
      <c r="E22" s="192">
        <v>6208</v>
      </c>
      <c r="F22" s="191">
        <v>143</v>
      </c>
      <c r="G22" s="191">
        <v>0</v>
      </c>
      <c r="H22" s="192">
        <v>74110</v>
      </c>
      <c r="I22" s="192">
        <v>2165</v>
      </c>
    </row>
    <row r="23" spans="1:9" ht="14.25" customHeight="1">
      <c r="A23" s="191" t="s">
        <v>222</v>
      </c>
      <c r="B23" s="192">
        <v>8280</v>
      </c>
      <c r="C23" s="192">
        <v>26415</v>
      </c>
      <c r="D23" s="192">
        <v>2208</v>
      </c>
      <c r="E23" s="192">
        <v>3401</v>
      </c>
      <c r="F23" s="191">
        <v>138</v>
      </c>
      <c r="G23" s="191">
        <v>636</v>
      </c>
      <c r="H23" s="192">
        <v>41078</v>
      </c>
      <c r="I23" s="192">
        <v>6149</v>
      </c>
    </row>
    <row r="24" spans="1:9" ht="14.25" customHeight="1">
      <c r="A24" s="191" t="s">
        <v>60</v>
      </c>
      <c r="B24" s="192">
        <v>3287</v>
      </c>
      <c r="C24" s="192">
        <v>5881</v>
      </c>
      <c r="D24" s="191">
        <v>0</v>
      </c>
      <c r="E24" s="192">
        <v>2464</v>
      </c>
      <c r="F24" s="191">
        <v>130</v>
      </c>
      <c r="G24" s="191">
        <v>0</v>
      </c>
      <c r="H24" s="192">
        <v>11762</v>
      </c>
      <c r="I24" s="192">
        <v>1240</v>
      </c>
    </row>
    <row r="25" spans="1:9" ht="14.25" customHeight="1">
      <c r="A25" s="191" t="s">
        <v>323</v>
      </c>
      <c r="B25" s="192">
        <v>9052</v>
      </c>
      <c r="C25" s="192">
        <v>16679</v>
      </c>
      <c r="D25" s="192">
        <v>2699</v>
      </c>
      <c r="E25" s="192">
        <v>1750</v>
      </c>
      <c r="F25" s="191">
        <v>113</v>
      </c>
      <c r="G25" s="191">
        <v>183</v>
      </c>
      <c r="H25" s="192">
        <v>30476</v>
      </c>
      <c r="I25" s="192">
        <v>2415</v>
      </c>
    </row>
    <row r="26" spans="1:9" ht="14.25" customHeight="1">
      <c r="A26" s="191" t="s">
        <v>63</v>
      </c>
      <c r="B26" s="191">
        <v>336</v>
      </c>
      <c r="C26" s="192">
        <v>1445</v>
      </c>
      <c r="D26" s="191">
        <v>168</v>
      </c>
      <c r="E26" s="191">
        <v>334</v>
      </c>
      <c r="F26" s="191">
        <v>18</v>
      </c>
      <c r="G26" s="191">
        <v>0</v>
      </c>
      <c r="H26" s="192">
        <v>2301</v>
      </c>
      <c r="I26" s="191">
        <v>77</v>
      </c>
    </row>
    <row r="27" spans="1:9" ht="14.25" customHeight="1">
      <c r="A27" s="191" t="s">
        <v>65</v>
      </c>
      <c r="B27" s="192">
        <v>10999</v>
      </c>
      <c r="C27" s="192">
        <v>25170</v>
      </c>
      <c r="D27" s="192">
        <v>1615</v>
      </c>
      <c r="E27" s="192">
        <v>1585</v>
      </c>
      <c r="F27" s="191">
        <v>285</v>
      </c>
      <c r="G27" s="191">
        <v>0</v>
      </c>
      <c r="H27" s="192">
        <v>39654</v>
      </c>
      <c r="I27" s="192">
        <v>2474</v>
      </c>
    </row>
    <row r="28" spans="1:9" ht="14.25" customHeight="1">
      <c r="A28" s="191" t="s">
        <v>70</v>
      </c>
      <c r="B28" s="192">
        <v>3571</v>
      </c>
      <c r="C28" s="192">
        <v>35637</v>
      </c>
      <c r="D28" s="192">
        <v>1653</v>
      </c>
      <c r="E28" s="192">
        <v>4962</v>
      </c>
      <c r="F28" s="191">
        <v>161</v>
      </c>
      <c r="G28" s="191">
        <v>151</v>
      </c>
      <c r="H28" s="192">
        <v>46135</v>
      </c>
      <c r="I28" s="192">
        <v>6522</v>
      </c>
    </row>
    <row r="29" spans="1:9" ht="14.25" customHeight="1">
      <c r="A29" s="191" t="s">
        <v>74</v>
      </c>
      <c r="B29" s="191">
        <v>768</v>
      </c>
      <c r="C29" s="192">
        <v>1299</v>
      </c>
      <c r="D29" s="191">
        <v>148</v>
      </c>
      <c r="E29" s="191">
        <v>382</v>
      </c>
      <c r="F29" s="191">
        <v>6</v>
      </c>
      <c r="G29" s="191">
        <v>43</v>
      </c>
      <c r="H29" s="192">
        <v>2646</v>
      </c>
      <c r="I29" s="191">
        <v>285</v>
      </c>
    </row>
    <row r="30" spans="1:9" ht="14.25" customHeight="1">
      <c r="A30" s="191" t="s">
        <v>75</v>
      </c>
      <c r="B30" s="192">
        <v>8296</v>
      </c>
      <c r="C30" s="192">
        <v>9905</v>
      </c>
      <c r="D30" s="192">
        <v>1052</v>
      </c>
      <c r="E30" s="191">
        <v>1027</v>
      </c>
      <c r="F30" s="191">
        <v>13</v>
      </c>
      <c r="G30" s="191">
        <v>233</v>
      </c>
      <c r="H30" s="192">
        <v>20526</v>
      </c>
      <c r="I30" s="191">
        <v>304</v>
      </c>
    </row>
    <row r="31" spans="1:9" ht="14.25" customHeight="1">
      <c r="A31" s="191" t="s">
        <v>76</v>
      </c>
      <c r="B31" s="192">
        <v>15985</v>
      </c>
      <c r="C31" s="192">
        <v>103037</v>
      </c>
      <c r="D31" s="192">
        <v>10370</v>
      </c>
      <c r="E31" s="192">
        <v>5703</v>
      </c>
      <c r="F31" s="191">
        <v>55</v>
      </c>
      <c r="G31" s="192">
        <v>1200</v>
      </c>
      <c r="H31" s="192">
        <v>136350</v>
      </c>
      <c r="I31" s="192">
        <v>28807</v>
      </c>
    </row>
    <row r="32" spans="1:9" ht="14.25" customHeight="1">
      <c r="A32" s="191" t="s">
        <v>79</v>
      </c>
      <c r="B32" s="192">
        <v>7363</v>
      </c>
      <c r="C32" s="192">
        <v>38706</v>
      </c>
      <c r="D32" s="192">
        <v>4117</v>
      </c>
      <c r="E32" s="192">
        <v>2673</v>
      </c>
      <c r="F32" s="191">
        <v>25</v>
      </c>
      <c r="G32" s="191">
        <v>187</v>
      </c>
      <c r="H32" s="192">
        <v>53071</v>
      </c>
      <c r="I32" s="192">
        <v>11551</v>
      </c>
    </row>
    <row r="33" spans="1:9" ht="14.25" customHeight="1">
      <c r="A33" s="191" t="s">
        <v>187</v>
      </c>
      <c r="B33" s="192">
        <v>1165</v>
      </c>
      <c r="C33" s="192">
        <v>1863</v>
      </c>
      <c r="D33" s="191">
        <v>810</v>
      </c>
      <c r="E33" s="191">
        <v>181</v>
      </c>
      <c r="F33" s="191">
        <v>0</v>
      </c>
      <c r="G33" s="191">
        <v>0</v>
      </c>
      <c r="H33" s="192">
        <v>4019</v>
      </c>
      <c r="I33" s="191">
        <v>101</v>
      </c>
    </row>
    <row r="34" spans="1:9" ht="14.25" customHeight="1">
      <c r="A34" s="191" t="s">
        <v>82</v>
      </c>
      <c r="B34" s="192">
        <v>5428</v>
      </c>
      <c r="C34" s="192">
        <v>13104</v>
      </c>
      <c r="D34" s="192">
        <v>1569</v>
      </c>
      <c r="E34" s="192">
        <v>1659</v>
      </c>
      <c r="F34" s="191">
        <v>29</v>
      </c>
      <c r="G34" s="191">
        <v>0</v>
      </c>
      <c r="H34" s="192">
        <v>21789</v>
      </c>
      <c r="I34" s="191">
        <v>1202</v>
      </c>
    </row>
    <row r="35" spans="1:9" ht="14.25" customHeight="1">
      <c r="A35" s="191" t="s">
        <v>226</v>
      </c>
      <c r="B35" s="191">
        <v>277</v>
      </c>
      <c r="C35" s="191">
        <v>339</v>
      </c>
      <c r="D35" s="191">
        <v>54</v>
      </c>
      <c r="E35" s="191">
        <v>58</v>
      </c>
      <c r="F35" s="191">
        <v>7</v>
      </c>
      <c r="G35" s="191">
        <v>10</v>
      </c>
      <c r="H35" s="191">
        <v>745</v>
      </c>
      <c r="I35" s="191">
        <v>31</v>
      </c>
    </row>
    <row r="36" spans="1:9" ht="14.25" customHeight="1">
      <c r="A36" s="191" t="s">
        <v>85</v>
      </c>
      <c r="B36" s="192">
        <v>790</v>
      </c>
      <c r="C36" s="192">
        <v>1641</v>
      </c>
      <c r="D36" s="191">
        <v>297</v>
      </c>
      <c r="E36" s="191">
        <v>438</v>
      </c>
      <c r="F36" s="191">
        <v>30</v>
      </c>
      <c r="G36" s="191">
        <v>374</v>
      </c>
      <c r="H36" s="192">
        <v>3570</v>
      </c>
      <c r="I36" s="191">
        <v>135</v>
      </c>
    </row>
    <row r="37" spans="1:9" ht="14.25" customHeight="1">
      <c r="A37" s="191" t="s">
        <v>88</v>
      </c>
      <c r="B37" s="192">
        <v>5203</v>
      </c>
      <c r="C37" s="192">
        <v>18078</v>
      </c>
      <c r="D37" s="192">
        <v>1028</v>
      </c>
      <c r="E37" s="192">
        <v>2133</v>
      </c>
      <c r="F37" s="191">
        <v>14</v>
      </c>
      <c r="G37" s="191">
        <v>0</v>
      </c>
      <c r="H37" s="192">
        <v>26456</v>
      </c>
      <c r="I37" s="191">
        <v>316</v>
      </c>
    </row>
    <row r="38" spans="1:9" ht="14.25" customHeight="1">
      <c r="A38" s="191" t="s">
        <v>227</v>
      </c>
      <c r="B38" s="192">
        <v>9276</v>
      </c>
      <c r="C38" s="192">
        <v>56347</v>
      </c>
      <c r="D38" s="191">
        <v>0</v>
      </c>
      <c r="E38" s="192">
        <v>26962</v>
      </c>
      <c r="F38" s="191">
        <v>11</v>
      </c>
      <c r="G38" s="191">
        <v>203</v>
      </c>
      <c r="H38" s="192">
        <v>92799</v>
      </c>
      <c r="I38" s="192">
        <v>33724</v>
      </c>
    </row>
    <row r="39" spans="1:9" ht="14.25" customHeight="1">
      <c r="A39" s="191" t="s">
        <v>91</v>
      </c>
      <c r="B39" s="192">
        <v>1811</v>
      </c>
      <c r="C39" s="192">
        <v>3014</v>
      </c>
      <c r="D39" s="191">
        <v>397</v>
      </c>
      <c r="E39" s="191">
        <v>467</v>
      </c>
      <c r="F39" s="191">
        <v>11</v>
      </c>
      <c r="G39" s="191">
        <v>0</v>
      </c>
      <c r="H39" s="192">
        <v>5700</v>
      </c>
      <c r="I39" s="191">
        <v>74</v>
      </c>
    </row>
    <row r="40" spans="1:9" ht="14.25" customHeight="1">
      <c r="A40" s="191" t="s">
        <v>92</v>
      </c>
      <c r="B40" s="191">
        <v>0</v>
      </c>
      <c r="C40" s="192">
        <v>36483</v>
      </c>
      <c r="D40" s="191">
        <v>0</v>
      </c>
      <c r="E40" s="192">
        <v>5299</v>
      </c>
      <c r="F40" s="191">
        <v>14</v>
      </c>
      <c r="G40" s="191">
        <v>0</v>
      </c>
      <c r="H40" s="192">
        <v>41796</v>
      </c>
      <c r="I40" s="192">
        <v>7992</v>
      </c>
    </row>
    <row r="41" spans="1:9" ht="14.25" customHeight="1">
      <c r="A41" s="191" t="s">
        <v>189</v>
      </c>
      <c r="B41" s="192">
        <v>11665</v>
      </c>
      <c r="C41" s="192">
        <v>66146</v>
      </c>
      <c r="D41" s="192">
        <v>3447</v>
      </c>
      <c r="E41" s="192">
        <v>7085</v>
      </c>
      <c r="F41" s="191">
        <v>241</v>
      </c>
      <c r="G41" s="191">
        <v>2235</v>
      </c>
      <c r="H41" s="192">
        <v>90819</v>
      </c>
      <c r="I41" s="192">
        <v>21878</v>
      </c>
    </row>
    <row r="42" spans="1:9" ht="14.25" customHeight="1">
      <c r="A42" s="191" t="s">
        <v>96</v>
      </c>
      <c r="B42" s="192">
        <v>1801</v>
      </c>
      <c r="C42" s="192">
        <v>4686</v>
      </c>
      <c r="D42" s="191">
        <v>661</v>
      </c>
      <c r="E42" s="191">
        <v>861</v>
      </c>
      <c r="F42" s="191">
        <v>15</v>
      </c>
      <c r="G42" s="191">
        <v>158</v>
      </c>
      <c r="H42" s="192">
        <v>8182</v>
      </c>
      <c r="I42" s="191">
        <v>749</v>
      </c>
    </row>
    <row r="43" spans="1:9" ht="14.25" customHeight="1">
      <c r="A43" s="191" t="s">
        <v>98</v>
      </c>
      <c r="B43" s="192">
        <v>3133</v>
      </c>
      <c r="C43" s="192">
        <v>6578</v>
      </c>
      <c r="D43" s="191">
        <v>673</v>
      </c>
      <c r="E43" s="191">
        <v>959</v>
      </c>
      <c r="F43" s="191">
        <v>0</v>
      </c>
      <c r="G43" s="191">
        <v>11</v>
      </c>
      <c r="H43" s="192">
        <v>11354</v>
      </c>
      <c r="I43" s="191">
        <v>530</v>
      </c>
    </row>
    <row r="44" spans="1:9" ht="14.25" customHeight="1">
      <c r="A44" s="191" t="s">
        <v>99</v>
      </c>
      <c r="B44" s="191">
        <v>0</v>
      </c>
      <c r="C44" s="192">
        <v>7894</v>
      </c>
      <c r="D44" s="191">
        <v>0</v>
      </c>
      <c r="E44" s="192">
        <v>2155</v>
      </c>
      <c r="F44" s="191">
        <v>8</v>
      </c>
      <c r="G44" s="191">
        <v>34</v>
      </c>
      <c r="H44" s="192">
        <v>10091</v>
      </c>
      <c r="I44" s="191">
        <v>513</v>
      </c>
    </row>
    <row r="45" spans="1:9" ht="14.25" customHeight="1">
      <c r="A45" s="191" t="s">
        <v>228</v>
      </c>
      <c r="B45" s="192">
        <v>7570</v>
      </c>
      <c r="C45" s="192">
        <v>20837</v>
      </c>
      <c r="D45" s="192">
        <v>2373</v>
      </c>
      <c r="E45" s="192">
        <v>2198</v>
      </c>
      <c r="F45" s="191">
        <v>0</v>
      </c>
      <c r="G45" s="191">
        <v>0</v>
      </c>
      <c r="H45" s="192">
        <v>32978</v>
      </c>
      <c r="I45" s="192">
        <v>3840</v>
      </c>
    </row>
    <row r="46" spans="1:9" ht="14.25" customHeight="1">
      <c r="A46" s="191" t="s">
        <v>102</v>
      </c>
      <c r="B46" s="191">
        <v>735</v>
      </c>
      <c r="C46" s="192">
        <v>1744</v>
      </c>
      <c r="D46" s="191">
        <v>324</v>
      </c>
      <c r="E46" s="191">
        <v>275</v>
      </c>
      <c r="F46" s="191">
        <v>8</v>
      </c>
      <c r="G46" s="191">
        <v>148</v>
      </c>
      <c r="H46" s="192">
        <v>3234</v>
      </c>
      <c r="I46" s="191">
        <v>21</v>
      </c>
    </row>
    <row r="47" spans="1:9" ht="14.25" customHeight="1">
      <c r="A47" s="191" t="s">
        <v>104</v>
      </c>
      <c r="B47" s="192">
        <v>13486</v>
      </c>
      <c r="C47" s="192">
        <v>21930</v>
      </c>
      <c r="D47" s="192">
        <v>1897</v>
      </c>
      <c r="E47" s="192">
        <v>5609</v>
      </c>
      <c r="F47" s="191">
        <v>123</v>
      </c>
      <c r="G47" s="192">
        <v>4026</v>
      </c>
      <c r="H47" s="192">
        <v>47071</v>
      </c>
      <c r="I47" s="192">
        <v>5902</v>
      </c>
    </row>
    <row r="48" spans="1:9" ht="14.25" customHeight="1">
      <c r="A48" s="191" t="s">
        <v>105</v>
      </c>
      <c r="B48" s="191">
        <v>0</v>
      </c>
      <c r="C48" s="192">
        <v>18026</v>
      </c>
      <c r="D48" s="192">
        <v>1505</v>
      </c>
      <c r="E48" s="192">
        <v>3817</v>
      </c>
      <c r="F48" s="191">
        <v>48</v>
      </c>
      <c r="G48" s="191">
        <v>838</v>
      </c>
      <c r="H48" s="192">
        <v>24234</v>
      </c>
      <c r="I48" s="192">
        <v>7906</v>
      </c>
    </row>
    <row r="49" spans="1:9" ht="14.25" customHeight="1">
      <c r="A49" s="191" t="s">
        <v>106</v>
      </c>
      <c r="B49" s="191">
        <v>235</v>
      </c>
      <c r="C49" s="192">
        <v>428</v>
      </c>
      <c r="D49" s="191">
        <v>193</v>
      </c>
      <c r="E49" s="191">
        <v>77</v>
      </c>
      <c r="F49" s="191">
        <v>15</v>
      </c>
      <c r="G49" s="191">
        <v>0</v>
      </c>
      <c r="H49" s="192">
        <v>948</v>
      </c>
      <c r="I49" s="191">
        <v>337</v>
      </c>
    </row>
    <row r="50" spans="1:9" ht="14.25" customHeight="1">
      <c r="A50" s="191" t="s">
        <v>108</v>
      </c>
      <c r="B50" s="191">
        <v>0</v>
      </c>
      <c r="C50" s="192">
        <v>5685</v>
      </c>
      <c r="D50" s="191">
        <v>230</v>
      </c>
      <c r="E50" s="191">
        <v>548</v>
      </c>
      <c r="F50" s="191">
        <v>227</v>
      </c>
      <c r="G50" s="191">
        <v>128</v>
      </c>
      <c r="H50" s="192">
        <v>6818</v>
      </c>
      <c r="I50" s="191">
        <v>295</v>
      </c>
    </row>
  </sheetData>
  <conditionalFormatting sqref="B4:I50">
    <cfRule type="cellIs" dxfId="94" priority="1" operator="lessThan">
      <formula>0</formula>
    </cfRule>
    <cfRule type="cellIs" dxfId="93" priority="2" operator="equal">
      <formula>0</formula>
    </cfRule>
    <cfRule type="cellIs" dxfId="92" priority="3" operator="lessThan">
      <formula>0</formula>
    </cfRule>
    <cfRule type="cellIs" dxfId="91" priority="4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13FD-C2CB-4B17-84FF-99CDCD4D7D60}">
  <sheetPr codeName="Sheet43"/>
  <dimension ref="A1:I52"/>
  <sheetViews>
    <sheetView zoomScaleNormal="100" workbookViewId="0">
      <pane ySplit="3" topLeftCell="A30" activePane="bottomLeft" state="frozen"/>
      <selection pane="bottomLeft" activeCell="A48" sqref="A48:A52"/>
      <selection activeCell="D58" sqref="D58"/>
    </sheetView>
  </sheetViews>
  <sheetFormatPr defaultColWidth="9.140625" defaultRowHeight="14.25" customHeight="1"/>
  <cols>
    <col min="1" max="1" width="20.5703125" customWidth="1"/>
    <col min="2" max="2" width="7.42578125" style="194" customWidth="1"/>
    <col min="3" max="3" width="9" style="194" customWidth="1"/>
    <col min="4" max="5" width="7.42578125" style="194" customWidth="1"/>
    <col min="6" max="6" width="16" style="194" customWidth="1"/>
    <col min="7" max="7" width="6.7109375" style="194" customWidth="1"/>
    <col min="8" max="8" width="10.140625" style="194" bestFit="1" customWidth="1"/>
    <col min="9" max="9" width="9.42578125" style="194" customWidth="1"/>
    <col min="10" max="10" width="16.5703125" customWidth="1"/>
    <col min="11" max="11" width="21.7109375" bestFit="1" customWidth="1"/>
  </cols>
  <sheetData>
    <row r="1" spans="1:9" ht="17.25" customHeight="1">
      <c r="A1" s="1" t="s">
        <v>431</v>
      </c>
      <c r="G1" s="96"/>
      <c r="H1" s="96"/>
    </row>
    <row r="2" spans="1:9" ht="9.6" customHeight="1">
      <c r="A2" s="1"/>
      <c r="G2" s="96"/>
      <c r="H2" s="96"/>
    </row>
    <row r="3" spans="1:9" ht="38.1" customHeight="1">
      <c r="A3" s="234"/>
      <c r="B3" s="42" t="s">
        <v>432</v>
      </c>
      <c r="C3" s="42" t="s">
        <v>433</v>
      </c>
      <c r="D3" s="42" t="s">
        <v>434</v>
      </c>
      <c r="E3" s="42" t="s">
        <v>435</v>
      </c>
      <c r="F3" s="42" t="s">
        <v>436</v>
      </c>
      <c r="G3" s="42" t="s">
        <v>437</v>
      </c>
      <c r="H3" s="42" t="s">
        <v>438</v>
      </c>
      <c r="I3" s="42" t="s">
        <v>439</v>
      </c>
    </row>
    <row r="4" spans="1:9" ht="14.25" customHeight="1">
      <c r="A4" s="191" t="s">
        <v>109</v>
      </c>
      <c r="B4" s="192">
        <v>3726</v>
      </c>
      <c r="C4" s="192">
        <v>38720</v>
      </c>
      <c r="D4" s="192">
        <v>6040</v>
      </c>
      <c r="E4" s="192">
        <v>4000</v>
      </c>
      <c r="F4" s="191">
        <v>82</v>
      </c>
      <c r="G4" s="191">
        <v>191</v>
      </c>
      <c r="H4" s="192">
        <v>52759</v>
      </c>
      <c r="I4" s="192">
        <v>11066</v>
      </c>
    </row>
    <row r="5" spans="1:9" ht="14.25" customHeight="1">
      <c r="A5" s="191" t="s">
        <v>229</v>
      </c>
      <c r="B5" s="192">
        <v>7254</v>
      </c>
      <c r="C5" s="192">
        <v>23155</v>
      </c>
      <c r="D5" s="192">
        <v>2811</v>
      </c>
      <c r="E5" s="192">
        <v>2173</v>
      </c>
      <c r="F5" s="191">
        <v>0</v>
      </c>
      <c r="G5" s="191">
        <v>704</v>
      </c>
      <c r="H5" s="192">
        <v>36097</v>
      </c>
      <c r="I5" s="191">
        <v>932</v>
      </c>
    </row>
    <row r="6" spans="1:9" ht="14.25" customHeight="1">
      <c r="A6" s="191" t="s">
        <v>112</v>
      </c>
      <c r="B6" s="192">
        <v>6796</v>
      </c>
      <c r="C6" s="192">
        <v>26387</v>
      </c>
      <c r="D6" s="191">
        <v>0</v>
      </c>
      <c r="E6" s="192">
        <v>3648</v>
      </c>
      <c r="F6" s="191">
        <v>281</v>
      </c>
      <c r="G6" s="192">
        <v>2423</v>
      </c>
      <c r="H6" s="192">
        <v>39535</v>
      </c>
      <c r="I6" s="192">
        <v>4996</v>
      </c>
    </row>
    <row r="7" spans="1:9" ht="14.25" customHeight="1">
      <c r="A7" s="191" t="s">
        <v>324</v>
      </c>
      <c r="B7" s="192">
        <v>11311</v>
      </c>
      <c r="C7" s="192">
        <v>11773</v>
      </c>
      <c r="D7" s="192">
        <v>1201</v>
      </c>
      <c r="E7" s="192">
        <v>1559</v>
      </c>
      <c r="F7" s="191">
        <v>162</v>
      </c>
      <c r="G7" s="191">
        <v>44</v>
      </c>
      <c r="H7" s="192">
        <v>26050</v>
      </c>
      <c r="I7" s="192">
        <v>1352</v>
      </c>
    </row>
    <row r="8" spans="1:9" ht="14.25" customHeight="1">
      <c r="A8" s="191" t="s">
        <v>114</v>
      </c>
      <c r="B8" s="192">
        <v>2705</v>
      </c>
      <c r="C8" s="192">
        <v>5657</v>
      </c>
      <c r="D8" s="191">
        <v>0</v>
      </c>
      <c r="E8" s="192">
        <v>3222</v>
      </c>
      <c r="F8" s="191">
        <v>276</v>
      </c>
      <c r="G8" s="191">
        <v>0</v>
      </c>
      <c r="H8" s="192">
        <v>11860</v>
      </c>
      <c r="I8" s="191">
        <v>193</v>
      </c>
    </row>
    <row r="9" spans="1:9" ht="14.25" customHeight="1">
      <c r="A9" s="191" t="s">
        <v>116</v>
      </c>
      <c r="B9" s="192">
        <v>3632</v>
      </c>
      <c r="C9" s="192">
        <v>7616</v>
      </c>
      <c r="D9" s="191">
        <v>807</v>
      </c>
      <c r="E9" s="192">
        <v>1267</v>
      </c>
      <c r="F9" s="191">
        <v>0</v>
      </c>
      <c r="G9" s="191">
        <v>23</v>
      </c>
      <c r="H9" s="192">
        <v>13345</v>
      </c>
      <c r="I9" s="192">
        <v>6138</v>
      </c>
    </row>
    <row r="10" spans="1:9" ht="14.25" customHeight="1">
      <c r="A10" s="191" t="s">
        <v>190</v>
      </c>
      <c r="B10" s="191">
        <v>316</v>
      </c>
      <c r="C10" s="191">
        <v>647</v>
      </c>
      <c r="D10" s="191">
        <v>57</v>
      </c>
      <c r="E10" s="191">
        <v>98</v>
      </c>
      <c r="F10" s="191">
        <v>6</v>
      </c>
      <c r="G10" s="191">
        <v>109</v>
      </c>
      <c r="H10" s="192">
        <v>1233</v>
      </c>
      <c r="I10" s="191">
        <v>81</v>
      </c>
    </row>
    <row r="11" spans="1:9" ht="14.25" customHeight="1">
      <c r="A11" s="191" t="s">
        <v>119</v>
      </c>
      <c r="B11" s="191">
        <v>1052</v>
      </c>
      <c r="C11" s="192">
        <v>7136</v>
      </c>
      <c r="D11" s="191">
        <v>657</v>
      </c>
      <c r="E11" s="191">
        <v>759</v>
      </c>
      <c r="F11" s="191">
        <v>176</v>
      </c>
      <c r="G11" s="191">
        <v>143</v>
      </c>
      <c r="H11" s="192">
        <v>9923</v>
      </c>
      <c r="I11" s="192">
        <v>1797</v>
      </c>
    </row>
    <row r="12" spans="1:9" ht="14.25" customHeight="1">
      <c r="A12" s="191" t="s">
        <v>332</v>
      </c>
      <c r="B12" s="192">
        <v>3364</v>
      </c>
      <c r="C12" s="192">
        <v>4850</v>
      </c>
      <c r="D12" s="191">
        <v>0</v>
      </c>
      <c r="E12" s="192">
        <v>1340</v>
      </c>
      <c r="F12" s="191">
        <v>44</v>
      </c>
      <c r="G12" s="191">
        <v>144</v>
      </c>
      <c r="H12" s="192">
        <v>9742</v>
      </c>
      <c r="I12" s="191">
        <v>499</v>
      </c>
    </row>
    <row r="13" spans="1:9" ht="14.25" customHeight="1">
      <c r="A13" s="191" t="s">
        <v>124</v>
      </c>
      <c r="B13" s="192">
        <v>25956</v>
      </c>
      <c r="C13" s="192">
        <v>81427</v>
      </c>
      <c r="D13" s="192">
        <v>12102</v>
      </c>
      <c r="E13" s="192">
        <v>13006</v>
      </c>
      <c r="F13" s="191">
        <v>243</v>
      </c>
      <c r="G13" s="191">
        <v>2925</v>
      </c>
      <c r="H13" s="192">
        <v>135659</v>
      </c>
      <c r="I13" s="192">
        <v>20738</v>
      </c>
    </row>
    <row r="14" spans="1:9" ht="14.25" customHeight="1">
      <c r="A14" s="191" t="s">
        <v>125</v>
      </c>
      <c r="B14" s="192">
        <v>5921</v>
      </c>
      <c r="C14" s="192">
        <v>16635</v>
      </c>
      <c r="D14" s="192">
        <v>1220</v>
      </c>
      <c r="E14" s="192">
        <v>1085</v>
      </c>
      <c r="F14" s="191">
        <v>24</v>
      </c>
      <c r="G14" s="191">
        <v>151</v>
      </c>
      <c r="H14" s="192">
        <v>25036</v>
      </c>
      <c r="I14" s="192">
        <v>9203</v>
      </c>
    </row>
    <row r="15" spans="1:9" ht="14.25" customHeight="1">
      <c r="A15" s="191" t="s">
        <v>230</v>
      </c>
      <c r="B15" s="191">
        <v>145</v>
      </c>
      <c r="C15" s="192">
        <v>4514</v>
      </c>
      <c r="D15" s="191">
        <v>300</v>
      </c>
      <c r="E15" s="191">
        <v>342</v>
      </c>
      <c r="F15" s="191">
        <v>36</v>
      </c>
      <c r="G15" s="191">
        <v>0</v>
      </c>
      <c r="H15" s="192">
        <v>5337</v>
      </c>
      <c r="I15" s="191">
        <v>98</v>
      </c>
    </row>
    <row r="16" spans="1:9" ht="14.25" customHeight="1">
      <c r="A16" s="191" t="s">
        <v>126</v>
      </c>
      <c r="B16" s="192">
        <v>15905</v>
      </c>
      <c r="C16" s="192">
        <v>43294</v>
      </c>
      <c r="D16" s="191">
        <v>0</v>
      </c>
      <c r="E16" s="192">
        <v>8084</v>
      </c>
      <c r="F16" s="191">
        <v>208</v>
      </c>
      <c r="G16" s="192">
        <v>0</v>
      </c>
      <c r="H16" s="192">
        <v>67491</v>
      </c>
      <c r="I16" s="192">
        <v>8394</v>
      </c>
    </row>
    <row r="17" spans="1:9" ht="14.25" customHeight="1">
      <c r="A17" s="191" t="s">
        <v>191</v>
      </c>
      <c r="B17" s="191">
        <v>472</v>
      </c>
      <c r="C17" s="192">
        <v>1063</v>
      </c>
      <c r="D17" s="191">
        <v>162</v>
      </c>
      <c r="E17" s="191">
        <v>276</v>
      </c>
      <c r="F17" s="191">
        <v>11</v>
      </c>
      <c r="G17" s="191">
        <v>0</v>
      </c>
      <c r="H17" s="192">
        <v>1984</v>
      </c>
      <c r="I17" s="191">
        <v>12</v>
      </c>
    </row>
    <row r="18" spans="1:9" ht="14.25" customHeight="1">
      <c r="A18" s="191" t="s">
        <v>129</v>
      </c>
      <c r="B18" s="192">
        <v>1187</v>
      </c>
      <c r="C18" s="192">
        <v>2999</v>
      </c>
      <c r="D18" s="191">
        <v>546</v>
      </c>
      <c r="E18" s="192">
        <v>970</v>
      </c>
      <c r="F18" s="191">
        <v>19</v>
      </c>
      <c r="G18" s="191">
        <v>66</v>
      </c>
      <c r="H18" s="192">
        <v>5787</v>
      </c>
      <c r="I18" s="191">
        <v>443</v>
      </c>
    </row>
    <row r="19" spans="1:9" ht="14.25" customHeight="1">
      <c r="A19" s="191" t="s">
        <v>130</v>
      </c>
      <c r="B19" s="192">
        <v>8648</v>
      </c>
      <c r="C19" s="192">
        <v>72493</v>
      </c>
      <c r="D19" s="192">
        <v>4847</v>
      </c>
      <c r="E19" s="192">
        <v>6934</v>
      </c>
      <c r="F19" s="191">
        <v>84</v>
      </c>
      <c r="G19" s="191">
        <v>3</v>
      </c>
      <c r="H19" s="192">
        <v>93009</v>
      </c>
      <c r="I19" s="192">
        <v>26158</v>
      </c>
    </row>
    <row r="20" spans="1:9" ht="14.25" customHeight="1">
      <c r="A20" s="191" t="s">
        <v>131</v>
      </c>
      <c r="B20" s="192">
        <v>5760</v>
      </c>
      <c r="C20" s="192">
        <v>42420</v>
      </c>
      <c r="D20" s="191">
        <v>0</v>
      </c>
      <c r="E20" s="191">
        <v>0</v>
      </c>
      <c r="F20" s="191">
        <v>0</v>
      </c>
      <c r="G20" s="191">
        <v>0</v>
      </c>
      <c r="H20" s="192">
        <v>48180</v>
      </c>
      <c r="I20" s="192">
        <v>5172</v>
      </c>
    </row>
    <row r="21" spans="1:9" ht="14.25" customHeight="1">
      <c r="A21" s="191" t="s">
        <v>132</v>
      </c>
      <c r="B21" s="192">
        <v>10416</v>
      </c>
      <c r="C21" s="192">
        <v>19124</v>
      </c>
      <c r="D21" s="192">
        <v>2186</v>
      </c>
      <c r="E21" s="192">
        <v>2887</v>
      </c>
      <c r="F21" s="191">
        <v>196</v>
      </c>
      <c r="G21" s="191">
        <v>0</v>
      </c>
      <c r="H21" s="192">
        <v>34809</v>
      </c>
      <c r="I21" s="191">
        <v>529</v>
      </c>
    </row>
    <row r="22" spans="1:9" ht="14.25" customHeight="1">
      <c r="A22" s="191" t="s">
        <v>134</v>
      </c>
      <c r="B22" s="192">
        <v>1886</v>
      </c>
      <c r="C22" s="192">
        <v>4816</v>
      </c>
      <c r="D22" s="191">
        <v>413</v>
      </c>
      <c r="E22" s="192">
        <v>1309</v>
      </c>
      <c r="F22" s="191">
        <v>24</v>
      </c>
      <c r="G22" s="191">
        <v>0</v>
      </c>
      <c r="H22" s="192">
        <v>8448</v>
      </c>
      <c r="I22" s="191">
        <v>216</v>
      </c>
    </row>
    <row r="23" spans="1:9" ht="14.25" customHeight="1">
      <c r="A23" s="191" t="s">
        <v>135</v>
      </c>
      <c r="B23" s="192">
        <v>6423</v>
      </c>
      <c r="C23" s="192">
        <v>31079</v>
      </c>
      <c r="D23" s="192">
        <v>2032</v>
      </c>
      <c r="E23" s="192">
        <v>1435</v>
      </c>
      <c r="F23" s="191">
        <v>163</v>
      </c>
      <c r="G23" s="192">
        <v>2486</v>
      </c>
      <c r="H23" s="192">
        <v>43618</v>
      </c>
      <c r="I23" s="192">
        <v>8712</v>
      </c>
    </row>
    <row r="24" spans="1:9" ht="14.25" customHeight="1">
      <c r="A24" s="191" t="s">
        <v>232</v>
      </c>
      <c r="B24" s="192">
        <v>25513</v>
      </c>
      <c r="C24" s="192">
        <v>55864</v>
      </c>
      <c r="D24" s="192">
        <v>7141</v>
      </c>
      <c r="E24" s="192">
        <v>7157</v>
      </c>
      <c r="F24" s="191">
        <v>701</v>
      </c>
      <c r="G24" s="191">
        <v>0</v>
      </c>
      <c r="H24" s="192">
        <v>96376</v>
      </c>
      <c r="I24" s="192">
        <v>3272</v>
      </c>
    </row>
    <row r="25" spans="1:9" ht="14.25" customHeight="1">
      <c r="A25" s="191" t="s">
        <v>233</v>
      </c>
      <c r="B25" s="192">
        <v>3819</v>
      </c>
      <c r="C25" s="192">
        <v>10063</v>
      </c>
      <c r="D25" s="191">
        <v>1108</v>
      </c>
      <c r="E25" s="192">
        <v>1139</v>
      </c>
      <c r="F25" s="191">
        <v>70</v>
      </c>
      <c r="G25" s="191">
        <v>0</v>
      </c>
      <c r="H25" s="192">
        <v>16199</v>
      </c>
      <c r="I25" s="191">
        <v>886</v>
      </c>
    </row>
    <row r="26" spans="1:9" ht="14.25" customHeight="1">
      <c r="A26" s="191" t="s">
        <v>325</v>
      </c>
      <c r="B26" s="192">
        <v>9212</v>
      </c>
      <c r="C26" s="192">
        <v>19740</v>
      </c>
      <c r="D26" s="192">
        <v>4703</v>
      </c>
      <c r="E26" s="192">
        <v>1965</v>
      </c>
      <c r="F26" s="191">
        <v>75</v>
      </c>
      <c r="G26" s="191">
        <v>0</v>
      </c>
      <c r="H26" s="192">
        <v>35695</v>
      </c>
      <c r="I26" s="192">
        <v>960</v>
      </c>
    </row>
    <row r="27" spans="1:9" ht="14.25" customHeight="1">
      <c r="A27" s="191" t="s">
        <v>137</v>
      </c>
      <c r="B27" s="192">
        <v>9186</v>
      </c>
      <c r="C27" s="192">
        <v>48143</v>
      </c>
      <c r="D27" s="192">
        <v>4544</v>
      </c>
      <c r="E27" s="192">
        <v>6674</v>
      </c>
      <c r="F27" s="191">
        <v>199</v>
      </c>
      <c r="G27" s="191">
        <v>0</v>
      </c>
      <c r="H27" s="192">
        <v>68746</v>
      </c>
      <c r="I27" s="192">
        <v>25769</v>
      </c>
    </row>
    <row r="28" spans="1:9" ht="14.25" customHeight="1">
      <c r="A28" s="191" t="s">
        <v>138</v>
      </c>
      <c r="B28" s="192">
        <v>4489</v>
      </c>
      <c r="C28" s="192">
        <v>15404</v>
      </c>
      <c r="D28" s="192">
        <v>1943</v>
      </c>
      <c r="E28" s="192">
        <v>2435</v>
      </c>
      <c r="F28" s="191">
        <v>162</v>
      </c>
      <c r="G28" s="191">
        <v>0</v>
      </c>
      <c r="H28" s="192">
        <v>24433</v>
      </c>
      <c r="I28" s="192">
        <v>5338</v>
      </c>
    </row>
    <row r="29" spans="1:9" ht="14.25" customHeight="1">
      <c r="A29" s="191" t="s">
        <v>139</v>
      </c>
      <c r="B29" s="191">
        <v>0</v>
      </c>
      <c r="C29" s="192">
        <v>24717</v>
      </c>
      <c r="D29" s="191">
        <v>0</v>
      </c>
      <c r="E29" s="192">
        <v>3263</v>
      </c>
      <c r="F29" s="191">
        <v>155</v>
      </c>
      <c r="G29" s="192">
        <v>3025</v>
      </c>
      <c r="H29" s="192">
        <v>31160</v>
      </c>
      <c r="I29" s="191">
        <v>563</v>
      </c>
    </row>
    <row r="30" spans="1:9" ht="14.25" customHeight="1">
      <c r="A30" s="191" t="s">
        <v>140</v>
      </c>
      <c r="B30" s="192">
        <v>966</v>
      </c>
      <c r="C30" s="192">
        <v>4436</v>
      </c>
      <c r="D30" s="191">
        <v>500</v>
      </c>
      <c r="E30" s="192">
        <v>1292</v>
      </c>
      <c r="F30" s="191">
        <v>26</v>
      </c>
      <c r="G30" s="191">
        <v>158</v>
      </c>
      <c r="H30" s="192">
        <v>7378</v>
      </c>
      <c r="I30" s="192">
        <v>1392</v>
      </c>
    </row>
    <row r="31" spans="1:9" ht="14.25" customHeight="1">
      <c r="A31" s="191" t="s">
        <v>142</v>
      </c>
      <c r="B31" s="192">
        <v>973</v>
      </c>
      <c r="C31" s="192">
        <v>2867</v>
      </c>
      <c r="D31" s="191">
        <v>247</v>
      </c>
      <c r="E31" s="192">
        <v>766</v>
      </c>
      <c r="F31" s="191">
        <v>36</v>
      </c>
      <c r="G31" s="191">
        <v>186</v>
      </c>
      <c r="H31" s="192">
        <v>5075</v>
      </c>
      <c r="I31" s="191">
        <v>49</v>
      </c>
    </row>
    <row r="32" spans="1:9" ht="14.25" customHeight="1">
      <c r="A32" s="191" t="s">
        <v>144</v>
      </c>
      <c r="B32" s="192">
        <v>1824</v>
      </c>
      <c r="C32" s="192">
        <v>20429</v>
      </c>
      <c r="D32" s="191">
        <v>736</v>
      </c>
      <c r="E32" s="192">
        <v>1314</v>
      </c>
      <c r="F32" s="191">
        <v>212</v>
      </c>
      <c r="G32" s="191">
        <v>0</v>
      </c>
      <c r="H32" s="192">
        <v>24515</v>
      </c>
      <c r="I32" s="192">
        <v>7824</v>
      </c>
    </row>
    <row r="33" spans="1:9" ht="14.25" customHeight="1">
      <c r="A33" s="191" t="s">
        <v>145</v>
      </c>
      <c r="B33" s="192">
        <v>15457</v>
      </c>
      <c r="C33" s="192">
        <v>43210</v>
      </c>
      <c r="D33" s="191">
        <v>0</v>
      </c>
      <c r="E33" s="192">
        <v>10808</v>
      </c>
      <c r="F33" s="191">
        <v>260</v>
      </c>
      <c r="G33" s="191">
        <v>0</v>
      </c>
      <c r="H33" s="192">
        <v>69735</v>
      </c>
      <c r="I33" s="192">
        <v>5671</v>
      </c>
    </row>
    <row r="34" spans="1:9" ht="14.25" customHeight="1">
      <c r="A34" s="191" t="s">
        <v>326</v>
      </c>
      <c r="B34" s="192">
        <v>10782</v>
      </c>
      <c r="C34" s="192">
        <v>77085</v>
      </c>
      <c r="D34" s="192">
        <v>899</v>
      </c>
      <c r="E34" s="192">
        <v>900</v>
      </c>
      <c r="F34" s="191">
        <v>192</v>
      </c>
      <c r="G34" s="191">
        <v>0</v>
      </c>
      <c r="H34" s="192">
        <v>89858</v>
      </c>
      <c r="I34" s="192">
        <v>32505</v>
      </c>
    </row>
    <row r="35" spans="1:9" ht="14.25" customHeight="1">
      <c r="A35" s="191" t="s">
        <v>150</v>
      </c>
      <c r="B35" s="191">
        <v>735</v>
      </c>
      <c r="C35" s="192">
        <v>901</v>
      </c>
      <c r="D35" s="191">
        <v>129</v>
      </c>
      <c r="E35" s="191">
        <v>159</v>
      </c>
      <c r="F35" s="191">
        <v>2</v>
      </c>
      <c r="G35" s="191">
        <v>219</v>
      </c>
      <c r="H35" s="192">
        <v>2145</v>
      </c>
      <c r="I35" s="191">
        <v>335</v>
      </c>
    </row>
    <row r="36" spans="1:9" ht="14.25" customHeight="1">
      <c r="A36" s="191" t="s">
        <v>236</v>
      </c>
      <c r="B36" s="191">
        <v>1002</v>
      </c>
      <c r="C36" s="192">
        <v>3284</v>
      </c>
      <c r="D36" s="191">
        <v>416</v>
      </c>
      <c r="E36" s="191">
        <v>694</v>
      </c>
      <c r="F36" s="191">
        <v>41</v>
      </c>
      <c r="G36" s="191">
        <v>5</v>
      </c>
      <c r="H36" s="192">
        <v>5442</v>
      </c>
      <c r="I36" s="191">
        <v>385</v>
      </c>
    </row>
    <row r="37" spans="1:9" ht="14.25" customHeight="1">
      <c r="A37" s="191" t="s">
        <v>153</v>
      </c>
      <c r="B37" s="191">
        <v>741</v>
      </c>
      <c r="C37" s="192">
        <v>1276</v>
      </c>
      <c r="D37" s="191">
        <v>251</v>
      </c>
      <c r="E37" s="191">
        <v>246</v>
      </c>
      <c r="F37" s="191">
        <v>15</v>
      </c>
      <c r="G37" s="191">
        <v>49</v>
      </c>
      <c r="H37" s="192">
        <v>2578</v>
      </c>
      <c r="I37" s="191">
        <v>62</v>
      </c>
    </row>
    <row r="38" spans="1:9" ht="14.25" customHeight="1">
      <c r="A38" s="191" t="s">
        <v>160</v>
      </c>
      <c r="B38" s="191">
        <v>0</v>
      </c>
      <c r="C38" s="192">
        <v>17040</v>
      </c>
      <c r="D38" s="191">
        <v>0</v>
      </c>
      <c r="E38" s="192">
        <v>1475</v>
      </c>
      <c r="F38" s="191">
        <v>88</v>
      </c>
      <c r="G38" s="191">
        <v>99</v>
      </c>
      <c r="H38" s="192">
        <v>18702</v>
      </c>
      <c r="I38" s="192">
        <v>7969</v>
      </c>
    </row>
    <row r="39" spans="1:9" ht="14.25" customHeight="1">
      <c r="A39" s="191" t="s">
        <v>162</v>
      </c>
      <c r="B39" s="191">
        <v>590</v>
      </c>
      <c r="C39" s="192">
        <v>1019</v>
      </c>
      <c r="D39" s="191">
        <v>177</v>
      </c>
      <c r="E39" s="191">
        <v>307</v>
      </c>
      <c r="F39" s="191">
        <v>22</v>
      </c>
      <c r="G39" s="191">
        <v>0</v>
      </c>
      <c r="H39" s="192">
        <v>2115</v>
      </c>
      <c r="I39" s="191">
        <v>222</v>
      </c>
    </row>
    <row r="40" spans="1:9" ht="14.25" customHeight="1">
      <c r="A40" s="191" t="s">
        <v>237</v>
      </c>
      <c r="B40" s="191">
        <v>0</v>
      </c>
      <c r="C40" s="192">
        <v>16990</v>
      </c>
      <c r="D40" s="192">
        <v>1001</v>
      </c>
      <c r="E40" s="192">
        <v>1857</v>
      </c>
      <c r="F40" s="191">
        <v>201</v>
      </c>
      <c r="G40" s="191">
        <v>0</v>
      </c>
      <c r="H40" s="192">
        <v>20049</v>
      </c>
      <c r="I40" s="192">
        <v>1538</v>
      </c>
    </row>
    <row r="41" spans="1:9" ht="14.25" customHeight="1">
      <c r="A41" s="191" t="s">
        <v>163</v>
      </c>
      <c r="B41" s="192">
        <v>10791</v>
      </c>
      <c r="C41" s="192">
        <v>32934</v>
      </c>
      <c r="D41" s="192">
        <v>3741</v>
      </c>
      <c r="E41" s="192">
        <v>5720</v>
      </c>
      <c r="F41" s="191">
        <v>0</v>
      </c>
      <c r="G41" s="191">
        <v>258</v>
      </c>
      <c r="H41" s="192">
        <v>53444</v>
      </c>
      <c r="I41" s="192">
        <v>28624</v>
      </c>
    </row>
    <row r="42" spans="1:9" ht="14.25" customHeight="1">
      <c r="A42" s="191" t="s">
        <v>164</v>
      </c>
      <c r="B42" s="191">
        <v>0</v>
      </c>
      <c r="C42" s="192">
        <v>19023</v>
      </c>
      <c r="D42" s="191">
        <v>0</v>
      </c>
      <c r="E42" s="192">
        <v>3766</v>
      </c>
      <c r="F42" s="191">
        <v>69</v>
      </c>
      <c r="G42" s="191">
        <v>0</v>
      </c>
      <c r="H42" s="192">
        <v>22858</v>
      </c>
      <c r="I42" s="191">
        <v>731</v>
      </c>
    </row>
    <row r="43" spans="1:9" ht="14.25" customHeight="1">
      <c r="A43" s="191" t="s">
        <v>192</v>
      </c>
      <c r="B43" s="192">
        <v>1490</v>
      </c>
      <c r="C43" s="192">
        <v>4101</v>
      </c>
      <c r="D43" s="191">
        <v>534</v>
      </c>
      <c r="E43" s="191">
        <v>813</v>
      </c>
      <c r="F43" s="191">
        <v>18</v>
      </c>
      <c r="G43" s="191">
        <v>56</v>
      </c>
      <c r="H43" s="192">
        <v>7012</v>
      </c>
      <c r="I43" s="192">
        <v>1172</v>
      </c>
    </row>
    <row r="44" spans="1:9" ht="14.25" customHeight="1">
      <c r="A44" s="191" t="s">
        <v>166</v>
      </c>
      <c r="B44" s="192">
        <v>8973</v>
      </c>
      <c r="C44" s="192">
        <v>35568</v>
      </c>
      <c r="D44" s="192">
        <v>4414</v>
      </c>
      <c r="E44" s="192">
        <v>5683</v>
      </c>
      <c r="F44" s="191">
        <v>156</v>
      </c>
      <c r="G44" s="191">
        <v>0</v>
      </c>
      <c r="H44" s="192">
        <v>54794</v>
      </c>
      <c r="I44" s="192">
        <v>2986</v>
      </c>
    </row>
    <row r="45" spans="1:9" ht="14.25" customHeight="1">
      <c r="A45" s="191" t="s">
        <v>167</v>
      </c>
      <c r="B45" s="192">
        <v>5631</v>
      </c>
      <c r="C45" s="192">
        <v>20210</v>
      </c>
      <c r="D45" s="192">
        <v>1741</v>
      </c>
      <c r="E45" s="192">
        <v>1653</v>
      </c>
      <c r="F45" s="191">
        <v>264</v>
      </c>
      <c r="G45" s="191">
        <v>0</v>
      </c>
      <c r="H45" s="192">
        <v>29499</v>
      </c>
      <c r="I45" s="192">
        <v>12962</v>
      </c>
    </row>
    <row r="46" spans="1:9" ht="14.25" customHeight="1">
      <c r="A46" s="191" t="s">
        <v>193</v>
      </c>
      <c r="B46" s="192">
        <v>1293</v>
      </c>
      <c r="C46" s="192">
        <v>2884</v>
      </c>
      <c r="D46" s="191">
        <v>510</v>
      </c>
      <c r="E46" s="191">
        <v>338</v>
      </c>
      <c r="F46" s="191">
        <v>94</v>
      </c>
      <c r="G46" s="191">
        <v>244</v>
      </c>
      <c r="H46" s="192">
        <v>5363</v>
      </c>
      <c r="I46" s="191">
        <v>244</v>
      </c>
    </row>
    <row r="47" spans="1:9" ht="12.75" customHeight="1">
      <c r="A47" s="202"/>
      <c r="B47" s="231"/>
      <c r="C47" s="231"/>
      <c r="D47" s="225"/>
      <c r="E47" s="225"/>
      <c r="F47" s="235"/>
      <c r="G47" s="225"/>
      <c r="H47" s="231"/>
      <c r="I47" s="225"/>
    </row>
    <row r="48" spans="1:9" ht="12.75" customHeight="1">
      <c r="A48" s="236" t="s">
        <v>440</v>
      </c>
      <c r="B48" s="121"/>
      <c r="C48" s="121"/>
      <c r="D48" s="121"/>
      <c r="E48" s="121"/>
      <c r="F48" s="237"/>
      <c r="G48" s="121"/>
      <c r="H48" s="238"/>
    </row>
    <row r="50" spans="1:9" ht="14.25" customHeight="1">
      <c r="A50" s="17" t="s">
        <v>11</v>
      </c>
      <c r="B50" s="28">
        <f>MEDIAN(B4:B46,'Registered Members A-L'!B4:B50)</f>
        <v>3325.5</v>
      </c>
      <c r="C50" s="28">
        <f>MEDIAN(C4:C46,'Registered Members A-L'!C4:C50)</f>
        <v>16274</v>
      </c>
      <c r="D50" s="28">
        <f>MEDIAN(D4:D46,'Registered Members A-L'!D4:D50)</f>
        <v>727.5</v>
      </c>
      <c r="E50" s="28">
        <f>MEDIAN(E4:E46,'Registered Members A-L'!E4:E50)</f>
        <v>1572</v>
      </c>
      <c r="F50" s="28">
        <f>MEDIAN(F4:F46,'Registered Members A-L'!F4:F50)</f>
        <v>47.5</v>
      </c>
      <c r="G50" s="28">
        <f>MEDIAN(G4:G46,'Registered Members A-L'!G4:G50)</f>
        <v>28.5</v>
      </c>
      <c r="H50" s="28">
        <f>MEDIAN(H4:H46,'Registered Members A-L'!H4:H50)</f>
        <v>23438.5</v>
      </c>
      <c r="I50" s="28">
        <f>MEDIAN(I4:I46,'Registered Members A-L'!I4:I50)</f>
        <v>1226</v>
      </c>
    </row>
    <row r="51" spans="1:9" ht="14.25" customHeight="1">
      <c r="A51" s="17" t="s">
        <v>10</v>
      </c>
      <c r="B51" s="28">
        <f>AVERAGE(B4:B46,'Registered Members A-L'!B4:B50)</f>
        <v>5196.2222222222226</v>
      </c>
      <c r="C51" s="28">
        <f>AVERAGE(C4:C46,'Registered Members A-L'!C4:C50)</f>
        <v>21719.555555555555</v>
      </c>
      <c r="D51" s="28">
        <f>AVERAGE(D4:D46,'Registered Members A-L'!D4:D50)</f>
        <v>1663.7888888888888</v>
      </c>
      <c r="E51" s="28">
        <f>AVERAGE(E4:E46,'Registered Members A-L'!E4:E50)</f>
        <v>2814.1222222222223</v>
      </c>
      <c r="F51" s="28">
        <f>AVERAGE(F4:F46,'Registered Members A-L'!F4:F50)</f>
        <v>98.766666666666666</v>
      </c>
      <c r="G51" s="28">
        <f>AVERAGE(G4:G46,'Registered Members A-L'!G4:G50)</f>
        <v>321.93333333333334</v>
      </c>
      <c r="H51" s="28">
        <f>AVERAGE(H4:H46,'Registered Members A-L'!H4:H50)</f>
        <v>31814.388888888891</v>
      </c>
      <c r="I51" s="28">
        <f>AVERAGE(I4:I46,'Registered Members A-L'!I4:I50)</f>
        <v>5433.8888888888887</v>
      </c>
    </row>
    <row r="52" spans="1:9" ht="14.25" customHeight="1">
      <c r="A52" s="17" t="s">
        <v>239</v>
      </c>
      <c r="B52" s="28">
        <f>SUM(B4:B46,'Registered Members A-L'!B4:B50)</f>
        <v>467660</v>
      </c>
      <c r="C52" s="28">
        <f>SUM(C4:C46,'Registered Members A-L'!C4:C50)</f>
        <v>1954760</v>
      </c>
      <c r="D52" s="28">
        <f>SUM(D4:D46,'Registered Members A-L'!D4:D50)</f>
        <v>149741</v>
      </c>
      <c r="E52" s="28">
        <f>SUM(E4:E46,'Registered Members A-L'!E4:E50)</f>
        <v>253271</v>
      </c>
      <c r="F52" s="28">
        <f>SUM(F4:F46,'Registered Members A-L'!F4:F50)</f>
        <v>8889</v>
      </c>
      <c r="G52" s="28">
        <f>SUM(G4:G46,'Registered Members A-L'!G4:G50)</f>
        <v>28974</v>
      </c>
      <c r="H52" s="28">
        <f>SUM(H4:H46,'Registered Members A-L'!H4:H50)</f>
        <v>2863295</v>
      </c>
      <c r="I52" s="28">
        <f>SUM(I4:I46,'Registered Members A-L'!I4:I50)</f>
        <v>489050</v>
      </c>
    </row>
  </sheetData>
  <conditionalFormatting sqref="B4:I46">
    <cfRule type="cellIs" dxfId="90" priority="1" operator="equal">
      <formula>0</formula>
    </cfRule>
    <cfRule type="cellIs" dxfId="89" priority="2" operator="lessThan">
      <formula>0</formula>
    </cfRule>
    <cfRule type="cellIs" dxfId="88" priority="3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  <colBreaks count="1" manualBreakCount="1">
    <brk id="9" max="61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8BA4-4353-43BD-9CD1-FF2EBDA17C58}">
  <dimension ref="A1:I2"/>
  <sheetViews>
    <sheetView zoomScaleNormal="100" workbookViewId="0">
      <selection activeCell="D58" sqref="D58"/>
    </sheetView>
  </sheetViews>
  <sheetFormatPr defaultColWidth="8.85546875" defaultRowHeight="12.75"/>
  <sheetData>
    <row r="1" spans="1:9">
      <c r="A1" s="413" t="s">
        <v>178</v>
      </c>
      <c r="B1" s="413"/>
      <c r="C1" s="413"/>
      <c r="D1" s="413"/>
      <c r="E1" s="413"/>
      <c r="F1" s="413"/>
      <c r="G1" s="413"/>
      <c r="H1" s="413"/>
      <c r="I1" s="413"/>
    </row>
    <row r="2" spans="1:9">
      <c r="A2" s="413"/>
      <c r="B2" s="413"/>
      <c r="C2" s="413"/>
      <c r="D2" s="413"/>
      <c r="E2" s="413"/>
      <c r="F2" s="413"/>
      <c r="G2" s="413"/>
      <c r="H2" s="413"/>
      <c r="I2" s="413"/>
    </row>
  </sheetData>
  <mergeCells count="1">
    <mergeCell ref="A1:I2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C5AA-05AF-4785-8A00-58CC012360EF}">
  <sheetPr codeName="Sheet6"/>
  <dimension ref="A1:I48"/>
  <sheetViews>
    <sheetView zoomScaleNormal="100" workbookViewId="0">
      <selection activeCell="D58" sqref="D58"/>
    </sheetView>
  </sheetViews>
  <sheetFormatPr defaultColWidth="8.85546875" defaultRowHeight="12.75"/>
  <cols>
    <col min="1" max="1" width="8.7109375" customWidth="1"/>
    <col min="2" max="2" width="19.42578125" bestFit="1" customWidth="1"/>
    <col min="3" max="3" width="7.140625" style="84" customWidth="1"/>
    <col min="4" max="4" width="9.140625" style="21" customWidth="1"/>
    <col min="5" max="6" width="10.7109375" style="36" customWidth="1"/>
    <col min="7" max="7" width="12.28515625" style="36" bestFit="1" customWidth="1"/>
    <col min="8" max="8" width="5.85546875" style="36" bestFit="1" customWidth="1"/>
    <col min="9" max="9" width="13.42578125" style="21" customWidth="1"/>
    <col min="10" max="11" width="8.85546875" customWidth="1"/>
    <col min="12" max="12" width="12" bestFit="1" customWidth="1"/>
    <col min="13" max="13" width="9" bestFit="1" customWidth="1"/>
  </cols>
  <sheetData>
    <row r="1" spans="1:8">
      <c r="A1" s="413" t="s">
        <v>178</v>
      </c>
      <c r="B1" s="413"/>
      <c r="C1" s="413"/>
      <c r="D1" s="413"/>
      <c r="E1" s="413"/>
      <c r="F1" s="413"/>
      <c r="G1" s="413"/>
      <c r="H1" s="413"/>
    </row>
    <row r="2" spans="1:8">
      <c r="A2" s="413"/>
      <c r="B2" s="413"/>
      <c r="C2" s="413"/>
      <c r="D2" s="413"/>
      <c r="E2" s="413"/>
      <c r="F2" s="413"/>
      <c r="G2" s="413"/>
      <c r="H2" s="413"/>
    </row>
    <row r="3" spans="1:8">
      <c r="A3" s="14"/>
      <c r="B3" s="37"/>
      <c r="C3"/>
      <c r="H3"/>
    </row>
    <row r="4" spans="1:8">
      <c r="A4" s="14"/>
      <c r="B4" s="37"/>
      <c r="C4"/>
      <c r="H4"/>
    </row>
    <row r="5" spans="1:8">
      <c r="B5" s="37"/>
      <c r="C5"/>
      <c r="G5" s="78"/>
      <c r="H5"/>
    </row>
    <row r="6" spans="1:8">
      <c r="B6" s="37"/>
      <c r="C6" s="15"/>
      <c r="D6" s="79"/>
      <c r="E6" s="78"/>
      <c r="F6" s="78"/>
      <c r="G6" s="78"/>
      <c r="H6" s="78"/>
    </row>
    <row r="7" spans="1:8" ht="14.25" customHeight="1">
      <c r="A7" s="15"/>
      <c r="B7" s="35"/>
      <c r="C7" s="80"/>
      <c r="D7" s="79"/>
      <c r="E7" s="78"/>
      <c r="F7" s="78"/>
      <c r="G7" s="78"/>
      <c r="H7" s="78"/>
    </row>
    <row r="8" spans="1:8" ht="14.25" customHeight="1">
      <c r="A8" s="15"/>
      <c r="B8" s="35"/>
      <c r="C8" s="15"/>
      <c r="D8" s="81"/>
      <c r="E8" s="78"/>
      <c r="F8" s="78"/>
      <c r="G8" s="82"/>
      <c r="H8" s="78"/>
    </row>
    <row r="9" spans="1:8" ht="14.25" customHeight="1">
      <c r="A9" s="15"/>
      <c r="B9" s="35"/>
      <c r="C9" s="83"/>
      <c r="D9" s="43"/>
      <c r="E9" s="78"/>
      <c r="F9" s="78"/>
      <c r="G9" s="82"/>
      <c r="H9" s="78"/>
    </row>
    <row r="10" spans="1:8">
      <c r="D10" s="20"/>
      <c r="E10" s="25"/>
      <c r="F10" s="25"/>
      <c r="G10" s="25"/>
      <c r="H10" s="19"/>
    </row>
    <row r="11" spans="1:8">
      <c r="D11" s="20"/>
      <c r="E11" s="25"/>
      <c r="F11" s="25"/>
      <c r="G11" s="25"/>
      <c r="H11" s="19"/>
    </row>
    <row r="12" spans="1:8">
      <c r="D12" s="20"/>
      <c r="E12" s="25"/>
      <c r="F12" s="25"/>
      <c r="G12" s="25"/>
      <c r="H12" s="19"/>
    </row>
    <row r="13" spans="1:8">
      <c r="D13" s="20"/>
      <c r="E13" s="25"/>
      <c r="F13" s="25"/>
      <c r="G13" s="25"/>
      <c r="H13" s="19"/>
    </row>
    <row r="14" spans="1:8">
      <c r="D14" s="20"/>
      <c r="E14" s="25"/>
      <c r="F14" s="25"/>
      <c r="G14" s="25"/>
      <c r="H14" s="19"/>
    </row>
    <row r="15" spans="1:8">
      <c r="D15" s="20"/>
      <c r="E15" s="25"/>
      <c r="F15" s="25"/>
      <c r="G15" s="25"/>
      <c r="H15" s="19"/>
    </row>
    <row r="16" spans="1:8">
      <c r="D16" s="20"/>
      <c r="E16" s="25"/>
      <c r="F16" s="25"/>
      <c r="G16" s="25"/>
      <c r="H16" s="19"/>
    </row>
    <row r="17" spans="4:8">
      <c r="D17" s="20"/>
      <c r="E17" s="25"/>
      <c r="F17" s="25"/>
      <c r="G17" s="25"/>
      <c r="H17" s="25"/>
    </row>
    <row r="18" spans="4:8">
      <c r="D18" s="20"/>
      <c r="E18" s="19"/>
      <c r="F18" s="25"/>
      <c r="G18" s="25"/>
      <c r="H18" s="19"/>
    </row>
    <row r="19" spans="4:8">
      <c r="D19" s="20"/>
      <c r="E19" s="85"/>
      <c r="F19" s="25"/>
      <c r="G19" s="25"/>
      <c r="H19" s="19"/>
    </row>
    <row r="20" spans="4:8">
      <c r="D20" s="20"/>
      <c r="E20" s="25"/>
      <c r="F20" s="25"/>
      <c r="G20" s="25"/>
      <c r="H20" s="19"/>
    </row>
    <row r="21" spans="4:8">
      <c r="D21" s="20"/>
      <c r="E21" s="25"/>
      <c r="F21" s="25"/>
      <c r="G21" s="25"/>
      <c r="H21" s="19"/>
    </row>
    <row r="22" spans="4:8">
      <c r="D22" s="20"/>
      <c r="E22" s="25"/>
      <c r="F22" s="25"/>
      <c r="G22" s="25"/>
      <c r="H22" s="19"/>
    </row>
    <row r="23" spans="4:8">
      <c r="D23" s="20"/>
      <c r="E23" s="25"/>
      <c r="F23" s="25"/>
      <c r="G23" s="25"/>
      <c r="H23" s="19"/>
    </row>
    <row r="24" spans="4:8">
      <c r="D24" s="20"/>
      <c r="E24" s="25"/>
      <c r="F24" s="25"/>
      <c r="G24" s="25"/>
      <c r="H24" s="19"/>
    </row>
    <row r="25" spans="4:8">
      <c r="D25" s="20"/>
      <c r="E25" s="25"/>
      <c r="F25" s="25"/>
      <c r="G25" s="25"/>
      <c r="H25" s="19"/>
    </row>
    <row r="26" spans="4:8">
      <c r="D26" s="26"/>
      <c r="E26" s="25"/>
      <c r="F26" s="25"/>
      <c r="G26" s="25"/>
      <c r="H26" s="19"/>
    </row>
    <row r="27" spans="4:8">
      <c r="D27" s="20"/>
      <c r="E27" s="25"/>
      <c r="F27" s="25"/>
      <c r="G27" s="25"/>
      <c r="H27" s="19"/>
    </row>
    <row r="28" spans="4:8">
      <c r="D28" s="20"/>
      <c r="E28" s="25"/>
      <c r="F28" s="25"/>
      <c r="G28" s="25"/>
      <c r="H28" s="19"/>
    </row>
    <row r="29" spans="4:8">
      <c r="D29" s="20"/>
      <c r="E29" s="25"/>
      <c r="F29" s="25"/>
      <c r="G29" s="25"/>
      <c r="H29" s="19"/>
    </row>
    <row r="30" spans="4:8">
      <c r="D30" s="20"/>
      <c r="E30" s="25"/>
      <c r="F30" s="25"/>
      <c r="G30" s="25"/>
      <c r="H30" s="19"/>
    </row>
    <row r="31" spans="4:8">
      <c r="D31" s="20"/>
      <c r="E31" s="25"/>
      <c r="F31" s="25"/>
      <c r="G31" s="25"/>
      <c r="H31" s="19"/>
    </row>
    <row r="32" spans="4:8">
      <c r="D32" s="20"/>
      <c r="E32" s="25"/>
      <c r="F32" s="25"/>
      <c r="G32" s="25"/>
      <c r="H32" s="19"/>
    </row>
    <row r="33" spans="1:8">
      <c r="D33" s="20"/>
      <c r="E33" s="25"/>
      <c r="F33" s="25"/>
      <c r="G33" s="25"/>
      <c r="H33" s="19"/>
    </row>
    <row r="34" spans="1:8">
      <c r="D34" s="20"/>
      <c r="E34" s="25"/>
      <c r="F34" s="25"/>
      <c r="G34" s="25"/>
      <c r="H34" s="19"/>
    </row>
    <row r="35" spans="1:8">
      <c r="D35" s="20"/>
      <c r="E35" s="25"/>
      <c r="F35" s="25"/>
      <c r="G35" s="25"/>
      <c r="H35" s="19"/>
    </row>
    <row r="36" spans="1:8">
      <c r="D36" s="20"/>
      <c r="E36" s="25"/>
      <c r="F36" s="25"/>
      <c r="G36" s="25"/>
      <c r="H36" s="19"/>
    </row>
    <row r="37" spans="1:8">
      <c r="D37" s="20"/>
      <c r="E37" s="25"/>
      <c r="F37" s="25"/>
      <c r="G37" s="25"/>
      <c r="H37" s="19"/>
    </row>
    <row r="38" spans="1:8">
      <c r="D38" s="20"/>
      <c r="E38" s="25"/>
      <c r="F38" s="25"/>
      <c r="G38" s="25"/>
      <c r="H38" s="19"/>
    </row>
    <row r="39" spans="1:8">
      <c r="A39" s="26"/>
      <c r="B39" s="69"/>
      <c r="C39" s="26"/>
      <c r="D39" s="20"/>
      <c r="E39" s="19"/>
      <c r="F39" s="19"/>
      <c r="G39" s="19"/>
      <c r="H39" s="19"/>
    </row>
    <row r="41" spans="1:8">
      <c r="A41" s="26"/>
    </row>
    <row r="42" spans="1:8">
      <c r="A42" s="69"/>
    </row>
    <row r="43" spans="1:8">
      <c r="A43" s="26"/>
    </row>
    <row r="44" spans="1:8">
      <c r="A44" s="26"/>
    </row>
    <row r="45" spans="1:8">
      <c r="A45" s="26"/>
      <c r="B45" s="26"/>
      <c r="C45" s="86"/>
      <c r="D45" s="20"/>
      <c r="E45" s="19"/>
      <c r="F45" s="19"/>
      <c r="G45" s="19"/>
      <c r="H45" s="19"/>
    </row>
    <row r="46" spans="1:8">
      <c r="A46" s="26"/>
      <c r="B46" s="26"/>
      <c r="C46" s="86"/>
      <c r="D46" s="20"/>
      <c r="E46" s="19"/>
      <c r="F46" s="19"/>
      <c r="G46" s="19"/>
      <c r="H46" s="19"/>
    </row>
    <row r="47" spans="1:8">
      <c r="A47" s="26"/>
      <c r="B47" s="26"/>
      <c r="C47" s="86"/>
      <c r="D47" s="20"/>
      <c r="E47" s="19"/>
      <c r="F47" s="19"/>
      <c r="G47" s="19"/>
      <c r="H47" s="19"/>
    </row>
    <row r="48" spans="1:8">
      <c r="A48" s="26"/>
      <c r="B48" s="26"/>
      <c r="C48" s="86"/>
      <c r="D48" s="20"/>
      <c r="E48" s="19"/>
      <c r="F48" s="19"/>
      <c r="G48" s="19"/>
      <c r="H48" s="19"/>
    </row>
  </sheetData>
  <mergeCells count="1">
    <mergeCell ref="A1:H2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EE866-EE97-44FB-AE1F-0904377B4FE3}">
  <dimension ref="A1:N137"/>
  <sheetViews>
    <sheetView zoomScaleNormal="100" workbookViewId="0">
      <pane ySplit="3" topLeftCell="A106" activePane="bottomLeft" state="frozen"/>
      <selection pane="bottomLeft" activeCell="F16" sqref="F16"/>
      <selection activeCell="D58" sqref="D58"/>
    </sheetView>
  </sheetViews>
  <sheetFormatPr defaultRowHeight="12.75"/>
  <cols>
    <col min="1" max="1" width="17" customWidth="1"/>
    <col min="2" max="2" width="8.42578125" customWidth="1"/>
    <col min="3" max="3" width="9" bestFit="1" customWidth="1"/>
    <col min="4" max="4" width="0.7109375" customWidth="1"/>
    <col min="5" max="5" width="13.42578125" customWidth="1"/>
    <col min="6" max="6" width="8.28515625" bestFit="1" customWidth="1"/>
    <col min="7" max="7" width="8.28515625" customWidth="1"/>
    <col min="8" max="8" width="0.5703125" customWidth="1"/>
    <col min="9" max="9" width="15.7109375" customWidth="1"/>
    <col min="10" max="10" width="7.5703125" customWidth="1"/>
    <col min="11" max="11" width="8.7109375" customWidth="1"/>
    <col min="12" max="12" width="17.85546875" customWidth="1"/>
    <col min="13" max="13" width="28.7109375" bestFit="1" customWidth="1"/>
    <col min="14" max="14" width="27.28515625" style="26" bestFit="1" customWidth="1"/>
    <col min="15" max="15" width="23.85546875" bestFit="1" customWidth="1"/>
    <col min="17" max="17" width="7.7109375" bestFit="1" customWidth="1"/>
    <col min="19" max="19" width="13" bestFit="1" customWidth="1"/>
    <col min="24" max="24" width="16.5703125" bestFit="1" customWidth="1"/>
    <col min="26" max="26" width="9" bestFit="1" customWidth="1"/>
  </cols>
  <sheetData>
    <row r="1" spans="1:11" ht="15">
      <c r="A1" s="1" t="s">
        <v>441</v>
      </c>
      <c r="B1" s="102"/>
      <c r="C1" s="102"/>
      <c r="D1" s="102"/>
      <c r="F1" s="102"/>
      <c r="G1" s="102"/>
      <c r="H1" s="102"/>
      <c r="J1" s="102"/>
    </row>
    <row r="2" spans="1:11" ht="15">
      <c r="A2" s="1"/>
      <c r="B2" s="102"/>
      <c r="C2" s="102"/>
      <c r="D2" s="102"/>
      <c r="F2" s="102"/>
      <c r="G2" s="102"/>
      <c r="H2" s="102"/>
      <c r="J2" s="102"/>
    </row>
    <row r="3" spans="1:11" ht="24">
      <c r="A3" s="89"/>
      <c r="B3" s="90" t="s">
        <v>442</v>
      </c>
      <c r="C3" s="90" t="s">
        <v>443</v>
      </c>
      <c r="D3" s="90"/>
      <c r="E3" s="239"/>
      <c r="F3" s="90"/>
      <c r="G3" s="90"/>
      <c r="H3" s="90"/>
      <c r="I3" s="239"/>
      <c r="J3" s="90"/>
      <c r="K3" s="90"/>
    </row>
    <row r="4" spans="1:11">
      <c r="A4" s="26" t="s">
        <v>24</v>
      </c>
      <c r="B4" s="240">
        <v>5409</v>
      </c>
      <c r="C4" s="240">
        <v>17812</v>
      </c>
      <c r="D4" s="203"/>
      <c r="H4" s="203"/>
    </row>
    <row r="5" spans="1:11">
      <c r="A5" s="26" t="s">
        <v>185</v>
      </c>
      <c r="B5" s="241">
        <v>99</v>
      </c>
      <c r="C5" s="240">
        <v>10528</v>
      </c>
      <c r="D5" s="203"/>
      <c r="H5" s="203"/>
    </row>
    <row r="6" spans="1:11">
      <c r="A6" s="26" t="s">
        <v>27</v>
      </c>
      <c r="B6" s="241">
        <v>555</v>
      </c>
      <c r="C6" s="240">
        <v>21588</v>
      </c>
      <c r="D6" s="203"/>
      <c r="H6" s="203"/>
    </row>
    <row r="7" spans="1:11">
      <c r="A7" s="26" t="s">
        <v>29</v>
      </c>
      <c r="B7" s="241">
        <v>0</v>
      </c>
      <c r="C7" s="241">
        <v>662</v>
      </c>
      <c r="D7" s="202"/>
      <c r="H7" s="203"/>
    </row>
    <row r="8" spans="1:11">
      <c r="A8" s="26" t="s">
        <v>30</v>
      </c>
      <c r="B8" s="241">
        <v>751</v>
      </c>
      <c r="C8" s="240">
        <v>10288</v>
      </c>
      <c r="D8" s="203"/>
      <c r="H8" s="203"/>
    </row>
    <row r="9" spans="1:11">
      <c r="A9" s="26" t="s">
        <v>32</v>
      </c>
      <c r="B9" s="241">
        <v>0</v>
      </c>
      <c r="C9" s="241">
        <v>0</v>
      </c>
      <c r="D9" s="202"/>
      <c r="H9" s="203"/>
    </row>
    <row r="10" spans="1:11">
      <c r="A10" s="26" t="s">
        <v>33</v>
      </c>
      <c r="B10" s="241">
        <v>327</v>
      </c>
      <c r="C10" s="240">
        <v>7298</v>
      </c>
      <c r="D10" s="203"/>
      <c r="H10" s="203"/>
    </row>
    <row r="11" spans="1:11">
      <c r="A11" s="26" t="s">
        <v>35</v>
      </c>
      <c r="B11" s="241">
        <v>548</v>
      </c>
      <c r="C11" s="240">
        <v>6687</v>
      </c>
      <c r="D11" s="203"/>
      <c r="H11" s="203"/>
    </row>
    <row r="12" spans="1:11">
      <c r="A12" s="26" t="s">
        <v>37</v>
      </c>
      <c r="B12" s="241">
        <v>411</v>
      </c>
      <c r="C12" s="240">
        <v>3095</v>
      </c>
      <c r="D12" s="203"/>
      <c r="H12" s="203"/>
    </row>
    <row r="13" spans="1:11">
      <c r="A13" s="26" t="s">
        <v>38</v>
      </c>
      <c r="B13" s="240">
        <v>20689</v>
      </c>
      <c r="C13" s="240">
        <v>119627</v>
      </c>
      <c r="D13" s="203"/>
      <c r="H13" s="203"/>
    </row>
    <row r="14" spans="1:11">
      <c r="A14" s="26" t="s">
        <v>39</v>
      </c>
      <c r="B14" s="241">
        <v>21</v>
      </c>
      <c r="C14" s="240">
        <v>1504</v>
      </c>
      <c r="D14" s="203"/>
      <c r="H14" s="203"/>
    </row>
    <row r="15" spans="1:11">
      <c r="A15" s="26" t="s">
        <v>40</v>
      </c>
      <c r="B15" s="241">
        <v>39</v>
      </c>
      <c r="C15" s="240">
        <v>2153</v>
      </c>
      <c r="D15" s="203"/>
      <c r="H15" s="203"/>
    </row>
    <row r="16" spans="1:11">
      <c r="A16" s="26" t="s">
        <v>42</v>
      </c>
      <c r="B16" s="240">
        <v>1212</v>
      </c>
      <c r="C16" s="240">
        <v>27436</v>
      </c>
      <c r="D16" s="203"/>
      <c r="H16" s="203"/>
    </row>
    <row r="17" spans="1:8">
      <c r="A17" s="26" t="s">
        <v>43</v>
      </c>
      <c r="B17" s="241">
        <v>24</v>
      </c>
      <c r="C17" s="240">
        <v>1142</v>
      </c>
      <c r="D17" s="203"/>
      <c r="H17" s="203"/>
    </row>
    <row r="18" spans="1:8">
      <c r="A18" s="26" t="s">
        <v>44</v>
      </c>
      <c r="B18" s="241">
        <v>41</v>
      </c>
      <c r="C18" s="241">
        <v>728</v>
      </c>
      <c r="D18" s="202"/>
      <c r="H18" s="203"/>
    </row>
    <row r="19" spans="1:8">
      <c r="A19" s="26" t="s">
        <v>46</v>
      </c>
      <c r="B19" s="241">
        <v>0</v>
      </c>
      <c r="C19" s="241">
        <v>73</v>
      </c>
      <c r="D19" s="202"/>
      <c r="H19" s="203"/>
    </row>
    <row r="20" spans="1:8">
      <c r="A20" s="26" t="s">
        <v>47</v>
      </c>
      <c r="B20" s="241">
        <v>237</v>
      </c>
      <c r="C20" s="240">
        <v>6829</v>
      </c>
      <c r="D20" s="203"/>
      <c r="H20" s="203"/>
    </row>
    <row r="21" spans="1:8">
      <c r="A21" s="26" t="s">
        <v>49</v>
      </c>
      <c r="B21" s="240">
        <v>9536</v>
      </c>
      <c r="C21" s="240">
        <v>14182</v>
      </c>
      <c r="D21" s="203"/>
      <c r="H21" s="203"/>
    </row>
    <row r="22" spans="1:8">
      <c r="A22" s="26" t="s">
        <v>50</v>
      </c>
      <c r="B22" s="241">
        <v>770</v>
      </c>
      <c r="C22" s="240">
        <v>24155</v>
      </c>
      <c r="D22" s="203"/>
      <c r="H22" s="203"/>
    </row>
    <row r="23" spans="1:8">
      <c r="A23" s="26" t="s">
        <v>51</v>
      </c>
      <c r="B23" s="241">
        <v>37</v>
      </c>
      <c r="C23" s="240">
        <v>2107</v>
      </c>
      <c r="D23" s="203"/>
      <c r="H23" s="203"/>
    </row>
    <row r="24" spans="1:8">
      <c r="A24" s="26" t="s">
        <v>52</v>
      </c>
      <c r="B24" s="240">
        <v>20125</v>
      </c>
      <c r="C24" s="240">
        <v>51694</v>
      </c>
      <c r="D24" s="203"/>
      <c r="H24" s="203"/>
    </row>
    <row r="25" spans="1:8">
      <c r="A25" s="26" t="s">
        <v>54</v>
      </c>
      <c r="B25" s="240">
        <v>9421</v>
      </c>
      <c r="C25" s="240">
        <v>62361</v>
      </c>
      <c r="D25" s="203"/>
      <c r="H25" s="203"/>
    </row>
    <row r="26" spans="1:8">
      <c r="A26" s="26" t="s">
        <v>56</v>
      </c>
      <c r="B26" s="240">
        <v>12793</v>
      </c>
      <c r="C26" s="240">
        <v>22509</v>
      </c>
      <c r="D26" s="203"/>
      <c r="H26" s="203"/>
    </row>
    <row r="27" spans="1:8" ht="22.5">
      <c r="A27" s="51" t="s">
        <v>57</v>
      </c>
      <c r="B27" s="240">
        <v>10573</v>
      </c>
      <c r="C27" s="240">
        <v>66517</v>
      </c>
      <c r="D27" s="203"/>
      <c r="H27" s="203"/>
    </row>
    <row r="28" spans="1:8">
      <c r="A28" s="26" t="s">
        <v>58</v>
      </c>
      <c r="B28" s="241">
        <v>63</v>
      </c>
      <c r="C28" s="240">
        <v>1347</v>
      </c>
      <c r="D28" s="203"/>
      <c r="H28" s="203"/>
    </row>
    <row r="29" spans="1:8">
      <c r="A29" s="26" t="s">
        <v>59</v>
      </c>
      <c r="B29" s="240">
        <v>1669</v>
      </c>
      <c r="C29" s="240">
        <v>55882</v>
      </c>
      <c r="D29" s="203"/>
      <c r="H29" s="202"/>
    </row>
    <row r="30" spans="1:8">
      <c r="A30" s="26" t="s">
        <v>60</v>
      </c>
      <c r="B30" s="240">
        <v>1240</v>
      </c>
      <c r="C30" s="240">
        <v>10522</v>
      </c>
      <c r="D30" s="203"/>
      <c r="H30" s="203"/>
    </row>
    <row r="31" spans="1:8">
      <c r="A31" s="26" t="s">
        <v>61</v>
      </c>
      <c r="B31" s="240">
        <v>1867</v>
      </c>
      <c r="C31" s="240">
        <v>21374</v>
      </c>
      <c r="D31" s="203"/>
      <c r="H31" s="203"/>
    </row>
    <row r="32" spans="1:8">
      <c r="A32" s="26" t="s">
        <v>63</v>
      </c>
      <c r="B32" s="241">
        <v>77</v>
      </c>
      <c r="C32" s="240">
        <v>2224</v>
      </c>
      <c r="D32" s="203"/>
      <c r="H32" s="203"/>
    </row>
    <row r="33" spans="1:8">
      <c r="A33" s="26" t="s">
        <v>65</v>
      </c>
      <c r="B33" s="240">
        <v>2474</v>
      </c>
      <c r="C33" s="240">
        <v>37428</v>
      </c>
      <c r="D33" s="203"/>
      <c r="H33" s="203"/>
    </row>
    <row r="34" spans="1:8">
      <c r="A34" s="26" t="s">
        <v>66</v>
      </c>
      <c r="B34" s="241">
        <v>37</v>
      </c>
      <c r="C34" s="240">
        <v>1490</v>
      </c>
      <c r="D34" s="203"/>
      <c r="H34" s="203"/>
    </row>
    <row r="35" spans="1:8">
      <c r="A35" s="26" t="s">
        <v>67</v>
      </c>
      <c r="B35" s="241">
        <v>24</v>
      </c>
      <c r="C35" s="240">
        <v>1037</v>
      </c>
      <c r="D35" s="203"/>
      <c r="H35" s="242"/>
    </row>
    <row r="36" spans="1:8" ht="22.5">
      <c r="A36" s="51" t="s">
        <v>68</v>
      </c>
      <c r="B36" s="241">
        <v>135</v>
      </c>
      <c r="C36" s="240">
        <v>3723</v>
      </c>
      <c r="D36" s="203"/>
      <c r="H36" s="203"/>
    </row>
    <row r="37" spans="1:8">
      <c r="A37" s="26" t="s">
        <v>69</v>
      </c>
      <c r="B37" s="241">
        <v>436</v>
      </c>
      <c r="C37" s="240">
        <v>5562</v>
      </c>
      <c r="D37" s="203"/>
      <c r="H37" s="203"/>
    </row>
    <row r="38" spans="1:8">
      <c r="A38" s="26" t="s">
        <v>70</v>
      </c>
      <c r="B38" s="240">
        <v>6522</v>
      </c>
      <c r="C38" s="240">
        <v>39301</v>
      </c>
      <c r="D38" s="203"/>
      <c r="H38" s="203"/>
    </row>
    <row r="39" spans="1:8">
      <c r="A39" s="26" t="s">
        <v>71</v>
      </c>
      <c r="B39" s="241">
        <v>808</v>
      </c>
      <c r="C39" s="240">
        <v>26431</v>
      </c>
      <c r="D39" s="203"/>
      <c r="H39" s="203"/>
    </row>
    <row r="40" spans="1:8">
      <c r="A40" s="26" t="s">
        <v>72</v>
      </c>
      <c r="B40" s="241">
        <v>96</v>
      </c>
      <c r="C40" s="240">
        <v>2028</v>
      </c>
      <c r="D40" s="203"/>
      <c r="H40" s="203"/>
    </row>
    <row r="41" spans="1:8">
      <c r="A41" s="26" t="s">
        <v>74</v>
      </c>
      <c r="B41" s="241">
        <v>285</v>
      </c>
      <c r="C41" s="240">
        <v>2361</v>
      </c>
      <c r="D41" s="203"/>
      <c r="H41" s="203"/>
    </row>
    <row r="42" spans="1:8">
      <c r="A42" s="26" t="s">
        <v>75</v>
      </c>
      <c r="B42" s="241">
        <v>304</v>
      </c>
      <c r="C42" s="240">
        <v>20222</v>
      </c>
      <c r="D42" s="203"/>
      <c r="H42" s="203"/>
    </row>
    <row r="43" spans="1:8">
      <c r="A43" s="26" t="s">
        <v>76</v>
      </c>
      <c r="B43" s="240">
        <v>28807</v>
      </c>
      <c r="C43" s="240">
        <v>107543</v>
      </c>
      <c r="D43" s="203"/>
      <c r="H43" s="203"/>
    </row>
    <row r="44" spans="1:8">
      <c r="A44" s="26" t="s">
        <v>77</v>
      </c>
      <c r="B44" s="241">
        <v>220</v>
      </c>
      <c r="C44" s="240">
        <v>2494</v>
      </c>
      <c r="D44" s="203"/>
      <c r="H44" s="203"/>
    </row>
    <row r="45" spans="1:8">
      <c r="A45" s="26" t="s">
        <v>78</v>
      </c>
      <c r="B45" s="241">
        <v>134</v>
      </c>
      <c r="C45" s="240">
        <v>3283</v>
      </c>
      <c r="D45" s="203"/>
      <c r="H45" s="203"/>
    </row>
    <row r="46" spans="1:8">
      <c r="A46" s="26" t="s">
        <v>79</v>
      </c>
      <c r="B46" s="240">
        <v>11551</v>
      </c>
      <c r="C46" s="240">
        <v>41290</v>
      </c>
      <c r="D46" s="203"/>
      <c r="H46" s="203"/>
    </row>
    <row r="47" spans="1:8">
      <c r="A47" s="26" t="s">
        <v>80</v>
      </c>
      <c r="B47" s="241">
        <v>25</v>
      </c>
      <c r="C47" s="240">
        <v>2180</v>
      </c>
      <c r="D47" s="203"/>
      <c r="H47" s="203"/>
    </row>
    <row r="48" spans="1:8">
      <c r="A48" s="26" t="s">
        <v>187</v>
      </c>
      <c r="B48" s="241">
        <v>101</v>
      </c>
      <c r="C48" s="240">
        <v>4019</v>
      </c>
      <c r="D48" s="203"/>
      <c r="H48" s="203"/>
    </row>
    <row r="49" spans="1:10">
      <c r="A49" s="26" t="s">
        <v>82</v>
      </c>
      <c r="B49" s="240">
        <v>1202</v>
      </c>
      <c r="C49" s="240">
        <v>20587</v>
      </c>
      <c r="D49" s="203"/>
      <c r="H49" s="203"/>
    </row>
    <row r="50" spans="1:10">
      <c r="A50" s="26" t="s">
        <v>83</v>
      </c>
      <c r="B50" s="241">
        <v>82</v>
      </c>
      <c r="C50" s="240">
        <v>2224</v>
      </c>
      <c r="D50" s="22"/>
      <c r="F50" s="48"/>
      <c r="G50" s="22"/>
      <c r="H50" s="22"/>
      <c r="I50" s="26"/>
      <c r="J50" s="48"/>
    </row>
    <row r="51" spans="1:10">
      <c r="A51" s="26" t="s">
        <v>84</v>
      </c>
      <c r="B51" s="240">
        <v>1429</v>
      </c>
      <c r="C51" s="240">
        <v>11975</v>
      </c>
    </row>
    <row r="52" spans="1:10">
      <c r="A52" s="26" t="s">
        <v>85</v>
      </c>
      <c r="B52" s="241">
        <v>135</v>
      </c>
      <c r="C52" s="240">
        <v>3435</v>
      </c>
    </row>
    <row r="53" spans="1:10">
      <c r="A53" s="26" t="s">
        <v>86</v>
      </c>
      <c r="B53" s="241">
        <v>30</v>
      </c>
      <c r="C53" s="240">
        <v>2056</v>
      </c>
    </row>
    <row r="54" spans="1:10">
      <c r="A54" s="69" t="s">
        <v>88</v>
      </c>
      <c r="B54" s="241">
        <v>316</v>
      </c>
      <c r="C54" s="240">
        <v>26145</v>
      </c>
    </row>
    <row r="55" spans="1:10">
      <c r="A55" s="26" t="s">
        <v>89</v>
      </c>
      <c r="B55" s="241">
        <v>4</v>
      </c>
      <c r="C55" s="240">
        <v>1425</v>
      </c>
    </row>
    <row r="56" spans="1:10">
      <c r="A56" s="26" t="s">
        <v>188</v>
      </c>
      <c r="B56" s="240">
        <v>33724</v>
      </c>
      <c r="C56" s="240">
        <v>58861</v>
      </c>
    </row>
    <row r="57" spans="1:10">
      <c r="A57" s="26" t="s">
        <v>91</v>
      </c>
      <c r="B57" s="241">
        <v>74</v>
      </c>
      <c r="C57" s="240">
        <v>5686</v>
      </c>
    </row>
    <row r="58" spans="1:10">
      <c r="A58" s="26" t="s">
        <v>92</v>
      </c>
      <c r="B58" s="240">
        <v>7992</v>
      </c>
      <c r="C58" s="240">
        <v>33804</v>
      </c>
    </row>
    <row r="59" spans="1:10">
      <c r="A59" s="26" t="s">
        <v>94</v>
      </c>
      <c r="B59" s="241">
        <v>59</v>
      </c>
      <c r="C59" s="240">
        <v>2218</v>
      </c>
    </row>
    <row r="60" spans="1:10">
      <c r="A60" s="26" t="s">
        <v>189</v>
      </c>
      <c r="B60" s="240">
        <v>21878</v>
      </c>
      <c r="C60" s="240">
        <v>68941</v>
      </c>
    </row>
    <row r="61" spans="1:10">
      <c r="A61" s="26" t="s">
        <v>96</v>
      </c>
      <c r="B61" s="241">
        <v>749</v>
      </c>
      <c r="C61" s="240">
        <v>7433</v>
      </c>
    </row>
    <row r="62" spans="1:10">
      <c r="A62" s="26" t="s">
        <v>97</v>
      </c>
      <c r="B62" s="241">
        <v>32</v>
      </c>
      <c r="C62" s="240">
        <v>1541</v>
      </c>
    </row>
    <row r="63" spans="1:10">
      <c r="A63" s="26" t="s">
        <v>98</v>
      </c>
      <c r="B63" s="241">
        <v>530</v>
      </c>
      <c r="C63" s="240">
        <v>11354</v>
      </c>
    </row>
    <row r="64" spans="1:10">
      <c r="A64" s="26" t="s">
        <v>99</v>
      </c>
      <c r="B64" s="241">
        <v>513</v>
      </c>
      <c r="C64" s="240">
        <v>10604</v>
      </c>
    </row>
    <row r="65" spans="1:3">
      <c r="A65" s="26" t="s">
        <v>100</v>
      </c>
      <c r="B65" s="240">
        <v>3840</v>
      </c>
      <c r="C65" s="240">
        <v>29302</v>
      </c>
    </row>
    <row r="66" spans="1:3">
      <c r="A66" s="26" t="s">
        <v>101</v>
      </c>
      <c r="B66" s="241">
        <v>246</v>
      </c>
      <c r="C66" s="240">
        <v>4412</v>
      </c>
    </row>
    <row r="67" spans="1:3">
      <c r="A67" s="26" t="s">
        <v>102</v>
      </c>
      <c r="B67" s="241">
        <v>21</v>
      </c>
      <c r="C67" s="240">
        <v>3205</v>
      </c>
    </row>
    <row r="68" spans="1:3">
      <c r="A68" s="26" t="s">
        <v>104</v>
      </c>
      <c r="B68" s="240">
        <v>5902</v>
      </c>
      <c r="C68" s="240">
        <v>41169</v>
      </c>
    </row>
    <row r="69" spans="1:3">
      <c r="A69" s="26" t="s">
        <v>105</v>
      </c>
      <c r="B69" s="240">
        <v>7847</v>
      </c>
      <c r="C69" s="240">
        <v>14110</v>
      </c>
    </row>
    <row r="70" spans="1:3">
      <c r="A70" s="26" t="s">
        <v>106</v>
      </c>
      <c r="B70" s="241">
        <v>337</v>
      </c>
      <c r="C70" s="240">
        <v>2462</v>
      </c>
    </row>
    <row r="71" spans="1:3">
      <c r="A71" s="26" t="s">
        <v>107</v>
      </c>
      <c r="B71" s="240">
        <v>1004</v>
      </c>
      <c r="C71" s="240">
        <v>19635</v>
      </c>
    </row>
    <row r="72" spans="1:3">
      <c r="A72" s="26" t="s">
        <v>108</v>
      </c>
      <c r="B72" s="241">
        <v>295</v>
      </c>
      <c r="C72" s="240">
        <v>6168</v>
      </c>
    </row>
    <row r="73" spans="1:3">
      <c r="A73" s="26" t="s">
        <v>109</v>
      </c>
      <c r="B73" s="240">
        <v>11066</v>
      </c>
      <c r="C73" s="240">
        <v>41693</v>
      </c>
    </row>
    <row r="74" spans="1:3">
      <c r="A74" s="26" t="s">
        <v>110</v>
      </c>
      <c r="B74" s="241">
        <v>145</v>
      </c>
      <c r="C74" s="240">
        <v>5500</v>
      </c>
    </row>
    <row r="75" spans="1:3">
      <c r="A75" s="26" t="s">
        <v>111</v>
      </c>
      <c r="B75" s="241">
        <v>0</v>
      </c>
      <c r="C75" s="241">
        <v>654</v>
      </c>
    </row>
    <row r="76" spans="1:3">
      <c r="A76" s="26" t="s">
        <v>112</v>
      </c>
      <c r="B76" s="240">
        <v>4996</v>
      </c>
      <c r="C76" s="240">
        <v>34539</v>
      </c>
    </row>
    <row r="77" spans="1:3">
      <c r="A77" s="26" t="s">
        <v>113</v>
      </c>
      <c r="B77" s="240">
        <v>1352</v>
      </c>
      <c r="C77" s="240">
        <v>24492</v>
      </c>
    </row>
    <row r="78" spans="1:3">
      <c r="A78" s="26" t="s">
        <v>114</v>
      </c>
      <c r="B78" s="241">
        <v>193</v>
      </c>
      <c r="C78" s="240">
        <v>11667</v>
      </c>
    </row>
    <row r="79" spans="1:3">
      <c r="A79" s="26" t="s">
        <v>115</v>
      </c>
      <c r="B79" s="241">
        <v>34</v>
      </c>
      <c r="C79" s="240">
        <v>1009</v>
      </c>
    </row>
    <row r="80" spans="1:3">
      <c r="A80" s="26" t="s">
        <v>116</v>
      </c>
      <c r="B80" s="240">
        <v>6138</v>
      </c>
      <c r="C80" s="240">
        <v>7207</v>
      </c>
    </row>
    <row r="81" spans="1:3">
      <c r="A81" s="26" t="s">
        <v>117</v>
      </c>
      <c r="B81" s="241">
        <v>81</v>
      </c>
      <c r="C81" s="240">
        <v>931</v>
      </c>
    </row>
    <row r="82" spans="1:3">
      <c r="A82" s="26" t="s">
        <v>118</v>
      </c>
      <c r="B82" s="241">
        <v>29</v>
      </c>
      <c r="C82" s="240">
        <v>1017</v>
      </c>
    </row>
    <row r="83" spans="1:3">
      <c r="A83" s="26" t="s">
        <v>119</v>
      </c>
      <c r="B83" s="240">
        <v>1797</v>
      </c>
      <c r="C83" s="240">
        <v>8126</v>
      </c>
    </row>
    <row r="84" spans="1:3">
      <c r="A84" s="26" t="s">
        <v>332</v>
      </c>
      <c r="B84" s="241">
        <v>499</v>
      </c>
      <c r="C84" s="240">
        <v>9243</v>
      </c>
    </row>
    <row r="85" spans="1:3">
      <c r="A85" s="26" t="s">
        <v>121</v>
      </c>
      <c r="B85" s="241">
        <v>496</v>
      </c>
      <c r="C85" s="240">
        <v>11077</v>
      </c>
    </row>
    <row r="86" spans="1:3">
      <c r="A86" s="26" t="s">
        <v>122</v>
      </c>
      <c r="B86" s="241">
        <v>13</v>
      </c>
      <c r="C86" s="240">
        <v>2751</v>
      </c>
    </row>
    <row r="87" spans="1:3">
      <c r="A87" s="26" t="s">
        <v>123</v>
      </c>
      <c r="B87" s="241">
        <v>54</v>
      </c>
      <c r="C87" s="240">
        <v>3454</v>
      </c>
    </row>
    <row r="88" spans="1:3">
      <c r="A88" s="26" t="s">
        <v>124</v>
      </c>
      <c r="B88" s="240">
        <v>18707</v>
      </c>
      <c r="C88" s="240">
        <v>85423</v>
      </c>
    </row>
    <row r="89" spans="1:3">
      <c r="A89" s="26" t="s">
        <v>125</v>
      </c>
      <c r="B89" s="240">
        <v>9203</v>
      </c>
      <c r="C89" s="240">
        <v>15658</v>
      </c>
    </row>
    <row r="90" spans="1:3">
      <c r="A90" s="26" t="s">
        <v>126</v>
      </c>
      <c r="B90" s="240">
        <v>8394</v>
      </c>
      <c r="C90" s="240">
        <v>58811</v>
      </c>
    </row>
    <row r="91" spans="1:3">
      <c r="A91" s="26" t="s">
        <v>191</v>
      </c>
      <c r="B91" s="241">
        <v>12</v>
      </c>
      <c r="C91" s="240">
        <v>1732</v>
      </c>
    </row>
    <row r="92" spans="1:3">
      <c r="A92" s="26" t="s">
        <v>128</v>
      </c>
      <c r="B92" s="240">
        <v>5503</v>
      </c>
      <c r="C92" s="240">
        <v>28138</v>
      </c>
    </row>
    <row r="93" spans="1:3">
      <c r="A93" s="26" t="s">
        <v>129</v>
      </c>
      <c r="B93" s="241">
        <v>443</v>
      </c>
      <c r="C93" s="240">
        <v>5761</v>
      </c>
    </row>
    <row r="94" spans="1:3">
      <c r="A94" s="26" t="s">
        <v>130</v>
      </c>
      <c r="B94" s="240">
        <v>26158</v>
      </c>
      <c r="C94" s="240">
        <v>66851</v>
      </c>
    </row>
    <row r="95" spans="1:3">
      <c r="A95" s="26" t="s">
        <v>131</v>
      </c>
      <c r="B95" s="240">
        <v>5172</v>
      </c>
      <c r="C95" s="240">
        <v>43008</v>
      </c>
    </row>
    <row r="96" spans="1:3" ht="22.5">
      <c r="A96" s="51" t="s">
        <v>132</v>
      </c>
      <c r="B96" s="241">
        <v>529</v>
      </c>
      <c r="C96" s="240">
        <v>34280</v>
      </c>
    </row>
    <row r="97" spans="1:3">
      <c r="A97" s="26" t="s">
        <v>133</v>
      </c>
      <c r="B97" s="240">
        <v>1935</v>
      </c>
      <c r="C97" s="240">
        <v>27470</v>
      </c>
    </row>
    <row r="98" spans="1:3">
      <c r="A98" s="26" t="s">
        <v>134</v>
      </c>
      <c r="B98" s="241">
        <v>216</v>
      </c>
      <c r="C98" s="240">
        <v>8432</v>
      </c>
    </row>
    <row r="99" spans="1:3">
      <c r="A99" s="26" t="s">
        <v>135</v>
      </c>
      <c r="B99" s="240">
        <v>8712</v>
      </c>
      <c r="C99" s="240">
        <v>34906</v>
      </c>
    </row>
    <row r="100" spans="1:3">
      <c r="A100" s="26" t="s">
        <v>136</v>
      </c>
      <c r="B100" s="241">
        <v>640</v>
      </c>
      <c r="C100" s="240">
        <v>10901</v>
      </c>
    </row>
    <row r="101" spans="1:3">
      <c r="A101" s="26" t="s">
        <v>137</v>
      </c>
      <c r="B101" s="240">
        <v>25769</v>
      </c>
      <c r="C101" s="240">
        <v>42977</v>
      </c>
    </row>
    <row r="102" spans="1:3">
      <c r="A102" s="26" t="s">
        <v>138</v>
      </c>
      <c r="B102" s="240">
        <v>5338</v>
      </c>
      <c r="C102" s="240">
        <v>19095</v>
      </c>
    </row>
    <row r="103" spans="1:3">
      <c r="A103" s="26" t="s">
        <v>139</v>
      </c>
      <c r="B103" s="241">
        <v>563</v>
      </c>
      <c r="C103" s="240">
        <v>30597</v>
      </c>
    </row>
    <row r="104" spans="1:3">
      <c r="A104" s="26" t="s">
        <v>140</v>
      </c>
      <c r="B104" s="240">
        <v>1392</v>
      </c>
      <c r="C104" s="240">
        <v>5986</v>
      </c>
    </row>
    <row r="105" spans="1:3">
      <c r="A105" s="26" t="s">
        <v>142</v>
      </c>
      <c r="B105" s="241">
        <v>49</v>
      </c>
      <c r="C105" s="240">
        <v>5026</v>
      </c>
    </row>
    <row r="106" spans="1:3">
      <c r="A106" s="26" t="s">
        <v>143</v>
      </c>
      <c r="B106" s="241">
        <v>68</v>
      </c>
      <c r="C106" s="240">
        <v>3662</v>
      </c>
    </row>
    <row r="107" spans="1:3">
      <c r="A107" s="26" t="s">
        <v>144</v>
      </c>
      <c r="B107" s="240">
        <v>7824</v>
      </c>
      <c r="C107" s="240">
        <v>16616</v>
      </c>
    </row>
    <row r="108" spans="1:3">
      <c r="A108" s="26" t="s">
        <v>145</v>
      </c>
      <c r="B108" s="240">
        <v>5671</v>
      </c>
      <c r="C108" s="240">
        <v>63804</v>
      </c>
    </row>
    <row r="109" spans="1:3">
      <c r="A109" s="26" t="s">
        <v>147</v>
      </c>
      <c r="B109" s="240">
        <v>32505</v>
      </c>
      <c r="C109" s="240">
        <v>57353</v>
      </c>
    </row>
    <row r="110" spans="1:3">
      <c r="A110" s="26" t="s">
        <v>148</v>
      </c>
      <c r="B110" s="240">
        <v>1421</v>
      </c>
      <c r="C110" s="240">
        <v>47528</v>
      </c>
    </row>
    <row r="111" spans="1:3">
      <c r="A111" s="26" t="s">
        <v>149</v>
      </c>
      <c r="B111" s="241">
        <v>89</v>
      </c>
      <c r="C111" s="240">
        <v>1405</v>
      </c>
    </row>
    <row r="112" spans="1:3">
      <c r="A112" s="26" t="s">
        <v>150</v>
      </c>
      <c r="B112" s="241">
        <v>335</v>
      </c>
      <c r="C112" s="240">
        <v>2015</v>
      </c>
    </row>
    <row r="113" spans="1:3">
      <c r="A113" s="26" t="s">
        <v>151</v>
      </c>
      <c r="B113" s="241">
        <v>943</v>
      </c>
      <c r="C113" s="240">
        <v>27726</v>
      </c>
    </row>
    <row r="114" spans="1:3">
      <c r="A114" s="26" t="s">
        <v>152</v>
      </c>
      <c r="B114" s="241">
        <v>385</v>
      </c>
      <c r="C114" s="240">
        <v>4750</v>
      </c>
    </row>
    <row r="115" spans="1:3">
      <c r="A115" s="26" t="s">
        <v>153</v>
      </c>
      <c r="B115" s="241">
        <v>62</v>
      </c>
      <c r="C115" s="240">
        <v>2543</v>
      </c>
    </row>
    <row r="116" spans="1:3">
      <c r="A116" s="26" t="s">
        <v>154</v>
      </c>
      <c r="B116" s="241">
        <v>36</v>
      </c>
      <c r="C116" s="240">
        <v>3719</v>
      </c>
    </row>
    <row r="117" spans="1:3">
      <c r="A117" s="26" t="s">
        <v>155</v>
      </c>
      <c r="B117" s="240">
        <v>276</v>
      </c>
      <c r="C117" s="240">
        <v>16038</v>
      </c>
    </row>
    <row r="118" spans="1:3">
      <c r="A118" s="26" t="s">
        <v>156</v>
      </c>
      <c r="B118" s="241">
        <v>37</v>
      </c>
      <c r="C118" s="240">
        <v>2065</v>
      </c>
    </row>
    <row r="119" spans="1:3">
      <c r="A119" s="26" t="s">
        <v>157</v>
      </c>
      <c r="B119" s="241">
        <v>0</v>
      </c>
      <c r="C119" s="241">
        <v>289</v>
      </c>
    </row>
    <row r="120" spans="1:3">
      <c r="A120" s="26" t="s">
        <v>158</v>
      </c>
      <c r="B120" s="241">
        <v>25</v>
      </c>
      <c r="C120" s="240">
        <v>1170</v>
      </c>
    </row>
    <row r="121" spans="1:3">
      <c r="A121" s="26" t="s">
        <v>159</v>
      </c>
      <c r="B121" s="241">
        <v>70</v>
      </c>
      <c r="C121" s="240">
        <v>5272</v>
      </c>
    </row>
    <row r="122" spans="1:3">
      <c r="A122" s="26" t="s">
        <v>160</v>
      </c>
      <c r="B122" s="240">
        <v>7969</v>
      </c>
      <c r="C122" s="240">
        <v>10546</v>
      </c>
    </row>
    <row r="123" spans="1:3">
      <c r="A123" s="26" t="s">
        <v>161</v>
      </c>
      <c r="B123" s="241">
        <v>31</v>
      </c>
      <c r="C123" s="241">
        <v>715</v>
      </c>
    </row>
    <row r="124" spans="1:3">
      <c r="A124" s="26" t="s">
        <v>162</v>
      </c>
      <c r="B124" s="241">
        <v>222</v>
      </c>
      <c r="C124" s="240">
        <v>2039</v>
      </c>
    </row>
    <row r="125" spans="1:3">
      <c r="A125" s="26" t="s">
        <v>163</v>
      </c>
      <c r="B125" s="240">
        <v>28624</v>
      </c>
      <c r="C125" s="240">
        <v>24821</v>
      </c>
    </row>
    <row r="126" spans="1:3">
      <c r="A126" s="26" t="s">
        <v>164</v>
      </c>
      <c r="B126" s="241">
        <v>731</v>
      </c>
      <c r="C126" s="240">
        <v>22127</v>
      </c>
    </row>
    <row r="127" spans="1:3">
      <c r="A127" s="26" t="s">
        <v>192</v>
      </c>
      <c r="B127" s="240">
        <v>1172</v>
      </c>
      <c r="C127" s="240">
        <v>5891</v>
      </c>
    </row>
    <row r="128" spans="1:3">
      <c r="A128" s="26" t="s">
        <v>166</v>
      </c>
      <c r="B128" s="240">
        <v>2986</v>
      </c>
      <c r="C128" s="240">
        <v>51808</v>
      </c>
    </row>
    <row r="129" spans="1:11">
      <c r="A129" s="26" t="s">
        <v>167</v>
      </c>
      <c r="B129" s="240">
        <v>12962</v>
      </c>
      <c r="C129" s="240">
        <v>16536</v>
      </c>
    </row>
    <row r="130" spans="1:11">
      <c r="A130" s="26" t="s">
        <v>193</v>
      </c>
      <c r="B130" s="241">
        <v>244</v>
      </c>
      <c r="C130" s="240">
        <v>5119</v>
      </c>
    </row>
    <row r="131" spans="1:11">
      <c r="A131" s="26"/>
      <c r="B131" s="241"/>
      <c r="C131" s="240"/>
    </row>
    <row r="132" spans="1:11">
      <c r="A132" s="17" t="s">
        <v>11</v>
      </c>
      <c r="B132" s="243">
        <f>MEDIAN(B4:B130)</f>
        <v>496</v>
      </c>
      <c r="C132" s="243">
        <f>MEDIAN(C4:C130)</f>
        <v>8432</v>
      </c>
    </row>
    <row r="133" spans="1:11">
      <c r="A133" s="17" t="s">
        <v>10</v>
      </c>
      <c r="B133" s="243">
        <f>AVERAGE(B4:B130)</f>
        <v>3850.787401574803</v>
      </c>
      <c r="C133" s="243">
        <f>AVERAGE(C4:C130)</f>
        <v>18468.007874015748</v>
      </c>
    </row>
    <row r="134" spans="1:11">
      <c r="A134" s="17" t="s">
        <v>239</v>
      </c>
      <c r="B134" s="243">
        <f>SUM(B4:B130)</f>
        <v>489050</v>
      </c>
      <c r="C134" s="243">
        <f>SUM(C4:C130)</f>
        <v>2345437</v>
      </c>
    </row>
    <row r="137" spans="1:11">
      <c r="A137" s="419" t="s">
        <v>177</v>
      </c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</row>
  </sheetData>
  <mergeCells count="1">
    <mergeCell ref="A137:K137"/>
  </mergeCells>
  <conditionalFormatting sqref="B4:C131">
    <cfRule type="cellIs" dxfId="87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66B2-3B8A-4E90-8ADA-CA25E995C878}">
  <dimension ref="A1:M102"/>
  <sheetViews>
    <sheetView zoomScaleNormal="100" workbookViewId="0">
      <pane ySplit="3" topLeftCell="A82" activePane="bottomLeft" state="frozen"/>
      <selection pane="bottomLeft" activeCell="D108" sqref="D108"/>
      <selection activeCell="L51" sqref="L51:R93"/>
    </sheetView>
  </sheetViews>
  <sheetFormatPr defaultColWidth="17.42578125" defaultRowHeight="14.25" customHeight="1"/>
  <cols>
    <col min="2" max="6" width="17.42578125" style="194"/>
  </cols>
  <sheetData>
    <row r="1" spans="1:13" ht="15.75" customHeight="1">
      <c r="A1" s="1" t="s">
        <v>444</v>
      </c>
    </row>
    <row r="3" spans="1:13" ht="84">
      <c r="A3" s="111"/>
      <c r="B3" s="42" t="s">
        <v>445</v>
      </c>
      <c r="C3" s="42" t="s">
        <v>446</v>
      </c>
      <c r="D3" s="42" t="s">
        <v>447</v>
      </c>
      <c r="E3" s="42" t="s">
        <v>448</v>
      </c>
      <c r="F3" s="42" t="s">
        <v>449</v>
      </c>
      <c r="G3" s="42" t="s">
        <v>450</v>
      </c>
      <c r="H3" s="248" t="s">
        <v>451</v>
      </c>
      <c r="I3" s="42" t="s">
        <v>452</v>
      </c>
      <c r="J3" s="42" t="s">
        <v>453</v>
      </c>
      <c r="K3" s="42" t="s">
        <v>454</v>
      </c>
      <c r="L3" s="42" t="s">
        <v>455</v>
      </c>
      <c r="M3" s="42" t="s">
        <v>456</v>
      </c>
    </row>
    <row r="4" spans="1:13" ht="12.75">
      <c r="A4" s="191" t="s">
        <v>321</v>
      </c>
      <c r="B4" s="191">
        <v>2</v>
      </c>
      <c r="C4" s="191">
        <v>95</v>
      </c>
      <c r="D4" s="191"/>
      <c r="E4" s="191"/>
      <c r="F4" s="244">
        <f>SUM(C4,E4)</f>
        <v>95</v>
      </c>
      <c r="G4" s="191"/>
      <c r="H4" s="191"/>
      <c r="I4" s="191"/>
      <c r="J4" s="191"/>
      <c r="K4" s="191"/>
      <c r="L4" s="191"/>
      <c r="M4" s="249"/>
    </row>
    <row r="5" spans="1:13" s="97" customFormat="1" ht="14.25" customHeight="1">
      <c r="A5" s="191" t="s">
        <v>185</v>
      </c>
      <c r="B5" s="191">
        <v>2</v>
      </c>
      <c r="C5" s="191">
        <v>81</v>
      </c>
      <c r="D5" s="191"/>
      <c r="E5" s="191"/>
      <c r="F5" s="244">
        <f t="shared" ref="F5:F68" si="0">SUM(C5,E5)</f>
        <v>81</v>
      </c>
      <c r="G5" s="191"/>
      <c r="H5" s="191"/>
      <c r="I5" s="191"/>
      <c r="J5" s="191"/>
      <c r="K5" s="191"/>
      <c r="L5" s="191"/>
      <c r="M5" s="249"/>
    </row>
    <row r="6" spans="1:13" s="97" customFormat="1" ht="14.25" customHeight="1">
      <c r="A6" s="191" t="s">
        <v>29</v>
      </c>
      <c r="B6" s="191">
        <v>1</v>
      </c>
      <c r="C6" s="191">
        <v>24</v>
      </c>
      <c r="D6" s="191"/>
      <c r="E6" s="191"/>
      <c r="F6" s="244">
        <f t="shared" si="0"/>
        <v>24</v>
      </c>
      <c r="G6" s="191"/>
      <c r="H6" s="191"/>
      <c r="I6" s="191"/>
      <c r="J6" s="191"/>
      <c r="K6" s="191"/>
      <c r="L6" s="191"/>
      <c r="M6" s="249"/>
    </row>
    <row r="7" spans="1:13" s="97" customFormat="1" ht="14.25" customHeight="1">
      <c r="A7" s="191" t="s">
        <v>30</v>
      </c>
      <c r="B7" s="191">
        <v>1</v>
      </c>
      <c r="C7" s="191">
        <v>50</v>
      </c>
      <c r="D7" s="191">
        <v>1</v>
      </c>
      <c r="E7" s="191">
        <v>1.25</v>
      </c>
      <c r="F7" s="244">
        <f t="shared" si="0"/>
        <v>51.25</v>
      </c>
      <c r="G7" s="191"/>
      <c r="H7" s="191"/>
      <c r="I7" s="191">
        <v>1</v>
      </c>
      <c r="J7" s="191">
        <v>35</v>
      </c>
      <c r="K7" s="191"/>
      <c r="L7" s="191"/>
      <c r="M7" s="250">
        <f>H7+J7+L7</f>
        <v>35</v>
      </c>
    </row>
    <row r="8" spans="1:13" ht="14.25" customHeight="1">
      <c r="A8" s="191" t="s">
        <v>32</v>
      </c>
      <c r="B8" s="191">
        <v>7</v>
      </c>
      <c r="C8" s="191">
        <v>155.69999999999999</v>
      </c>
      <c r="D8" s="191"/>
      <c r="E8" s="191"/>
      <c r="F8" s="244">
        <f t="shared" si="0"/>
        <v>155.69999999999999</v>
      </c>
      <c r="G8" s="191"/>
      <c r="H8" s="191"/>
      <c r="I8" s="191"/>
      <c r="J8" s="191"/>
      <c r="K8" s="191"/>
      <c r="L8" s="191"/>
      <c r="M8" s="249"/>
    </row>
    <row r="9" spans="1:13" s="97" customFormat="1" ht="14.25" customHeight="1">
      <c r="A9" s="191" t="s">
        <v>33</v>
      </c>
      <c r="B9" s="191">
        <v>4</v>
      </c>
      <c r="C9" s="191">
        <v>140.5</v>
      </c>
      <c r="D9" s="191"/>
      <c r="E9" s="191"/>
      <c r="F9" s="244">
        <f t="shared" si="0"/>
        <v>140.5</v>
      </c>
      <c r="G9" s="191"/>
      <c r="H9" s="191"/>
      <c r="I9" s="191"/>
      <c r="J9" s="191"/>
      <c r="K9" s="191"/>
      <c r="L9" s="191"/>
      <c r="M9" s="249"/>
    </row>
    <row r="10" spans="1:13" s="97" customFormat="1" ht="14.25" customHeight="1">
      <c r="A10" s="191" t="s">
        <v>37</v>
      </c>
      <c r="B10" s="191">
        <v>4</v>
      </c>
      <c r="C10" s="191">
        <v>73</v>
      </c>
      <c r="D10" s="191"/>
      <c r="E10" s="191"/>
      <c r="F10" s="244">
        <f t="shared" si="0"/>
        <v>73</v>
      </c>
      <c r="G10" s="191"/>
      <c r="H10" s="191"/>
      <c r="I10" s="191"/>
      <c r="J10" s="191"/>
      <c r="K10" s="191"/>
      <c r="L10" s="191"/>
      <c r="M10" s="249"/>
    </row>
    <row r="11" spans="1:13" s="97" customFormat="1" ht="14.25" customHeight="1">
      <c r="A11" s="191" t="s">
        <v>215</v>
      </c>
      <c r="B11" s="191">
        <v>5</v>
      </c>
      <c r="C11" s="191">
        <v>132</v>
      </c>
      <c r="D11" s="191">
        <v>1</v>
      </c>
      <c r="E11" s="191">
        <v>25</v>
      </c>
      <c r="F11" s="244">
        <f t="shared" si="0"/>
        <v>157</v>
      </c>
      <c r="G11" s="191"/>
      <c r="H11" s="191"/>
      <c r="I11" s="191">
        <v>2</v>
      </c>
      <c r="J11" s="191">
        <v>6</v>
      </c>
      <c r="K11" s="191"/>
      <c r="L11" s="191"/>
      <c r="M11" s="250">
        <f>H11+J11+L11</f>
        <v>6</v>
      </c>
    </row>
    <row r="12" spans="1:13" ht="14.25" customHeight="1">
      <c r="A12" s="191" t="s">
        <v>38</v>
      </c>
      <c r="B12" s="191">
        <v>5</v>
      </c>
      <c r="C12" s="191">
        <v>261.75</v>
      </c>
      <c r="D12" s="191">
        <v>1</v>
      </c>
      <c r="E12" s="191">
        <v>22.5</v>
      </c>
      <c r="F12" s="244">
        <f t="shared" si="0"/>
        <v>284.25</v>
      </c>
      <c r="G12" s="191"/>
      <c r="H12" s="191"/>
      <c r="I12" s="191"/>
      <c r="J12" s="191"/>
      <c r="K12" s="191"/>
      <c r="L12" s="191"/>
      <c r="M12" s="249"/>
    </row>
    <row r="13" spans="1:13" ht="14.25" customHeight="1">
      <c r="A13" s="191" t="s">
        <v>42</v>
      </c>
      <c r="B13" s="191">
        <v>6</v>
      </c>
      <c r="C13" s="191">
        <v>194.5</v>
      </c>
      <c r="D13" s="191"/>
      <c r="E13" s="191"/>
      <c r="F13" s="244">
        <f t="shared" si="0"/>
        <v>194.5</v>
      </c>
      <c r="G13" s="191">
        <v>1</v>
      </c>
      <c r="H13" s="191">
        <v>35</v>
      </c>
      <c r="I13" s="191"/>
      <c r="J13" s="191"/>
      <c r="K13" s="191"/>
      <c r="L13" s="191"/>
      <c r="M13" s="250">
        <f>H13+J13+L13</f>
        <v>35</v>
      </c>
    </row>
    <row r="14" spans="1:13" s="97" customFormat="1" ht="14.25" customHeight="1">
      <c r="A14" s="191" t="s">
        <v>44</v>
      </c>
      <c r="B14" s="191">
        <v>1</v>
      </c>
      <c r="C14" s="191">
        <v>43</v>
      </c>
      <c r="D14" s="191"/>
      <c r="E14" s="191"/>
      <c r="F14" s="244">
        <f t="shared" si="0"/>
        <v>43</v>
      </c>
      <c r="G14" s="191"/>
      <c r="H14" s="191"/>
      <c r="I14" s="191"/>
      <c r="J14" s="191"/>
      <c r="K14" s="191"/>
      <c r="L14" s="191"/>
      <c r="M14" s="249"/>
    </row>
    <row r="15" spans="1:13" ht="14.25" customHeight="1">
      <c r="A15" s="191" t="s">
        <v>47</v>
      </c>
      <c r="B15" s="191">
        <v>1</v>
      </c>
      <c r="C15" s="191">
        <v>42</v>
      </c>
      <c r="D15" s="191"/>
      <c r="E15" s="191"/>
      <c r="F15" s="244">
        <f t="shared" si="0"/>
        <v>42</v>
      </c>
      <c r="G15" s="191">
        <v>2</v>
      </c>
      <c r="H15" s="191">
        <v>55</v>
      </c>
      <c r="I15" s="191"/>
      <c r="J15" s="191"/>
      <c r="K15" s="191"/>
      <c r="L15" s="191"/>
      <c r="M15" s="250">
        <f>H15+J15+L15</f>
        <v>55</v>
      </c>
    </row>
    <row r="16" spans="1:13" ht="14.25" customHeight="1">
      <c r="A16" s="191" t="s">
        <v>49</v>
      </c>
      <c r="B16" s="191">
        <v>1</v>
      </c>
      <c r="C16" s="191">
        <v>53.5</v>
      </c>
      <c r="D16" s="191"/>
      <c r="E16" s="191"/>
      <c r="F16" s="244">
        <f t="shared" si="0"/>
        <v>53.5</v>
      </c>
      <c r="G16" s="191"/>
      <c r="H16" s="191"/>
      <c r="I16" s="191"/>
      <c r="J16" s="191"/>
      <c r="K16" s="191"/>
      <c r="L16" s="191"/>
      <c r="M16" s="249"/>
    </row>
    <row r="17" spans="1:13" ht="14.25" customHeight="1">
      <c r="A17" s="191" t="s">
        <v>52</v>
      </c>
      <c r="B17" s="191">
        <v>3</v>
      </c>
      <c r="C17" s="191">
        <v>121.5</v>
      </c>
      <c r="D17" s="191"/>
      <c r="E17" s="191"/>
      <c r="F17" s="244">
        <f t="shared" si="0"/>
        <v>121.5</v>
      </c>
      <c r="G17" s="191"/>
      <c r="H17" s="191"/>
      <c r="I17" s="191"/>
      <c r="J17" s="191"/>
      <c r="K17" s="191"/>
      <c r="L17" s="191"/>
      <c r="M17" s="249"/>
    </row>
    <row r="18" spans="1:13" ht="14.25" customHeight="1">
      <c r="A18" s="191" t="s">
        <v>54</v>
      </c>
      <c r="B18" s="191">
        <v>4</v>
      </c>
      <c r="C18" s="191">
        <v>204.5</v>
      </c>
      <c r="D18" s="191"/>
      <c r="E18" s="191"/>
      <c r="F18" s="244">
        <f t="shared" si="0"/>
        <v>204.5</v>
      </c>
      <c r="G18" s="191"/>
      <c r="H18" s="191"/>
      <c r="I18" s="191"/>
      <c r="J18" s="191"/>
      <c r="K18" s="191"/>
      <c r="L18" s="191"/>
      <c r="M18" s="249"/>
    </row>
    <row r="19" spans="1:13" ht="14.25" customHeight="1">
      <c r="A19" s="191" t="s">
        <v>56</v>
      </c>
      <c r="B19" s="191">
        <v>2</v>
      </c>
      <c r="C19" s="191">
        <v>115</v>
      </c>
      <c r="D19" s="191"/>
      <c r="E19" s="191"/>
      <c r="F19" s="244">
        <f t="shared" si="0"/>
        <v>115</v>
      </c>
      <c r="G19" s="191">
        <v>1</v>
      </c>
      <c r="H19" s="191">
        <v>65</v>
      </c>
      <c r="I19" s="191"/>
      <c r="J19" s="191"/>
      <c r="K19" s="191"/>
      <c r="L19" s="191"/>
      <c r="M19" s="250">
        <f>H19+J19+L19</f>
        <v>65</v>
      </c>
    </row>
    <row r="20" spans="1:13" ht="14.25" customHeight="1">
      <c r="A20" s="191" t="s">
        <v>57</v>
      </c>
      <c r="B20" s="191">
        <v>9</v>
      </c>
      <c r="C20" s="191">
        <v>463.5</v>
      </c>
      <c r="D20" s="191"/>
      <c r="E20" s="191"/>
      <c r="F20" s="244">
        <f t="shared" si="0"/>
        <v>463.5</v>
      </c>
      <c r="G20" s="191"/>
      <c r="H20" s="191"/>
      <c r="I20" s="191"/>
      <c r="J20" s="191"/>
      <c r="K20" s="191"/>
      <c r="L20" s="191"/>
      <c r="M20" s="249"/>
    </row>
    <row r="21" spans="1:13" ht="14.25" customHeight="1">
      <c r="A21" s="191" t="s">
        <v>59</v>
      </c>
      <c r="B21" s="191">
        <v>10</v>
      </c>
      <c r="C21" s="191">
        <v>380</v>
      </c>
      <c r="D21" s="191">
        <v>1</v>
      </c>
      <c r="E21" s="191">
        <v>9.25</v>
      </c>
      <c r="F21" s="244">
        <f t="shared" si="0"/>
        <v>389.25</v>
      </c>
      <c r="G21" s="191"/>
      <c r="H21" s="191"/>
      <c r="I21" s="191"/>
      <c r="J21" s="191"/>
      <c r="K21" s="191">
        <v>1</v>
      </c>
      <c r="L21" s="191"/>
      <c r="M21" s="249"/>
    </row>
    <row r="22" spans="1:13" ht="14.25" customHeight="1">
      <c r="A22" s="191" t="s">
        <v>322</v>
      </c>
      <c r="B22" s="191">
        <v>15</v>
      </c>
      <c r="C22" s="191">
        <v>424.5</v>
      </c>
      <c r="D22" s="191"/>
      <c r="E22" s="191"/>
      <c r="F22" s="244">
        <f t="shared" si="0"/>
        <v>424.5</v>
      </c>
      <c r="G22" s="191"/>
      <c r="H22" s="191"/>
      <c r="I22" s="191">
        <v>2</v>
      </c>
      <c r="J22" s="191">
        <v>59.5</v>
      </c>
      <c r="K22" s="191"/>
      <c r="L22" s="191"/>
      <c r="M22" s="250">
        <f>H22+J22+L22</f>
        <v>59.5</v>
      </c>
    </row>
    <row r="23" spans="1:13" ht="14.25" customHeight="1">
      <c r="A23" s="191" t="s">
        <v>222</v>
      </c>
      <c r="B23" s="191">
        <v>7</v>
      </c>
      <c r="C23" s="191">
        <v>199.5</v>
      </c>
      <c r="D23" s="191"/>
      <c r="E23" s="191"/>
      <c r="F23" s="244">
        <f t="shared" si="0"/>
        <v>199.5</v>
      </c>
      <c r="G23" s="191">
        <v>1</v>
      </c>
      <c r="H23" s="191">
        <v>35</v>
      </c>
      <c r="I23" s="191"/>
      <c r="J23" s="191"/>
      <c r="K23" s="191"/>
      <c r="L23" s="191"/>
      <c r="M23" s="250">
        <f>H23+J23+L23</f>
        <v>35</v>
      </c>
    </row>
    <row r="24" spans="1:13" ht="14.25" customHeight="1">
      <c r="A24" s="191" t="s">
        <v>60</v>
      </c>
      <c r="B24" s="191">
        <v>2</v>
      </c>
      <c r="C24" s="191">
        <v>96</v>
      </c>
      <c r="D24" s="191"/>
      <c r="E24" s="191"/>
      <c r="F24" s="244">
        <f t="shared" si="0"/>
        <v>96</v>
      </c>
      <c r="G24" s="191"/>
      <c r="H24" s="191"/>
      <c r="I24" s="191"/>
      <c r="J24" s="191"/>
      <c r="K24" s="191"/>
      <c r="L24" s="191"/>
      <c r="M24" s="249"/>
    </row>
    <row r="25" spans="1:13" s="97" customFormat="1" ht="14.25" customHeight="1">
      <c r="A25" s="191" t="s">
        <v>323</v>
      </c>
      <c r="B25" s="191">
        <v>7</v>
      </c>
      <c r="C25" s="191">
        <v>199.5</v>
      </c>
      <c r="D25" s="191">
        <v>1</v>
      </c>
      <c r="E25" s="191">
        <v>12</v>
      </c>
      <c r="F25" s="244">
        <f t="shared" si="0"/>
        <v>211.5</v>
      </c>
      <c r="G25" s="191">
        <v>1</v>
      </c>
      <c r="H25" s="191">
        <v>45</v>
      </c>
      <c r="I25" s="191"/>
      <c r="J25" s="191"/>
      <c r="K25" s="191"/>
      <c r="L25" s="191"/>
      <c r="M25" s="250">
        <f t="shared" ref="M25:M49" si="1">H25+J25+L25</f>
        <v>45</v>
      </c>
    </row>
    <row r="26" spans="1:13" ht="14.25" customHeight="1">
      <c r="A26" s="191" t="s">
        <v>63</v>
      </c>
      <c r="B26" s="191">
        <v>1</v>
      </c>
      <c r="C26" s="191">
        <v>46.5</v>
      </c>
      <c r="D26" s="191"/>
      <c r="E26" s="191"/>
      <c r="F26" s="244">
        <f t="shared" si="0"/>
        <v>46.5</v>
      </c>
      <c r="G26" s="191"/>
      <c r="H26" s="191"/>
      <c r="I26" s="191"/>
      <c r="J26" s="191"/>
      <c r="K26" s="191">
        <v>2</v>
      </c>
      <c r="L26" s="191">
        <v>10</v>
      </c>
      <c r="M26" s="250">
        <f t="shared" si="1"/>
        <v>10</v>
      </c>
    </row>
    <row r="27" spans="1:13" s="97" customFormat="1" ht="14.25" customHeight="1">
      <c r="A27" s="191" t="s">
        <v>65</v>
      </c>
      <c r="B27" s="191">
        <v>3</v>
      </c>
      <c r="C27" s="191">
        <v>118</v>
      </c>
      <c r="D27" s="191"/>
      <c r="E27" s="191"/>
      <c r="F27" s="244">
        <f t="shared" si="0"/>
        <v>118</v>
      </c>
      <c r="G27" s="191"/>
      <c r="H27" s="191"/>
      <c r="I27" s="191"/>
      <c r="J27" s="191"/>
      <c r="K27" s="191"/>
      <c r="L27" s="191"/>
      <c r="M27" s="249"/>
    </row>
    <row r="28" spans="1:13" s="97" customFormat="1" ht="14.25" customHeight="1">
      <c r="A28" s="191" t="s">
        <v>70</v>
      </c>
      <c r="B28" s="191">
        <v>8</v>
      </c>
      <c r="C28" s="191">
        <v>394.5</v>
      </c>
      <c r="D28" s="191"/>
      <c r="E28" s="191"/>
      <c r="F28" s="244">
        <f t="shared" si="0"/>
        <v>394.5</v>
      </c>
      <c r="G28" s="191"/>
      <c r="H28" s="191"/>
      <c r="I28" s="191"/>
      <c r="J28" s="191"/>
      <c r="K28" s="191"/>
      <c r="L28" s="191"/>
      <c r="M28" s="249"/>
    </row>
    <row r="29" spans="1:13" ht="14.25" customHeight="1">
      <c r="A29" s="191" t="s">
        <v>74</v>
      </c>
      <c r="B29" s="191">
        <v>1</v>
      </c>
      <c r="C29" s="191">
        <v>32</v>
      </c>
      <c r="D29" s="191"/>
      <c r="E29" s="191"/>
      <c r="F29" s="244">
        <f t="shared" si="0"/>
        <v>32</v>
      </c>
      <c r="G29" s="191"/>
      <c r="H29" s="191"/>
      <c r="I29" s="191"/>
      <c r="J29" s="191"/>
      <c r="K29" s="191"/>
      <c r="L29" s="191"/>
      <c r="M29" s="249"/>
    </row>
    <row r="30" spans="1:13" s="97" customFormat="1" ht="14.25" customHeight="1">
      <c r="A30" s="191" t="s">
        <v>75</v>
      </c>
      <c r="B30" s="191">
        <v>3</v>
      </c>
      <c r="C30" s="191">
        <v>122</v>
      </c>
      <c r="D30" s="191"/>
      <c r="E30" s="191"/>
      <c r="F30" s="244">
        <f t="shared" si="0"/>
        <v>122</v>
      </c>
      <c r="G30" s="191"/>
      <c r="H30" s="191"/>
      <c r="I30" s="191"/>
      <c r="J30" s="191"/>
      <c r="K30" s="191"/>
      <c r="L30" s="191"/>
      <c r="M30" s="249"/>
    </row>
    <row r="31" spans="1:13" ht="14.25" customHeight="1">
      <c r="A31" s="191" t="s">
        <v>76</v>
      </c>
      <c r="B31" s="191">
        <v>5</v>
      </c>
      <c r="C31" s="191">
        <v>256</v>
      </c>
      <c r="D31" s="191"/>
      <c r="E31" s="191"/>
      <c r="F31" s="244">
        <f t="shared" si="0"/>
        <v>256</v>
      </c>
      <c r="G31" s="191">
        <v>6</v>
      </c>
      <c r="H31" s="191">
        <v>173.5</v>
      </c>
      <c r="I31" s="191"/>
      <c r="J31" s="191"/>
      <c r="K31" s="191"/>
      <c r="L31" s="191"/>
      <c r="M31" s="250">
        <f t="shared" si="1"/>
        <v>173.5</v>
      </c>
    </row>
    <row r="32" spans="1:13" ht="14.25" customHeight="1">
      <c r="A32" s="191" t="s">
        <v>79</v>
      </c>
      <c r="B32" s="191">
        <v>5</v>
      </c>
      <c r="C32" s="191">
        <v>225</v>
      </c>
      <c r="D32" s="191"/>
      <c r="E32" s="191"/>
      <c r="F32" s="244">
        <f t="shared" si="0"/>
        <v>225</v>
      </c>
      <c r="G32" s="191"/>
      <c r="H32" s="191"/>
      <c r="I32" s="191"/>
      <c r="J32" s="191"/>
      <c r="K32" s="191"/>
      <c r="L32" s="191"/>
      <c r="M32" s="249"/>
    </row>
    <row r="33" spans="1:13" ht="14.25" customHeight="1">
      <c r="A33" s="191" t="s">
        <v>187</v>
      </c>
      <c r="B33" s="191">
        <v>1</v>
      </c>
      <c r="C33" s="191">
        <v>41</v>
      </c>
      <c r="D33" s="191"/>
      <c r="E33" s="191"/>
      <c r="F33" s="244">
        <f t="shared" si="0"/>
        <v>41</v>
      </c>
      <c r="G33" s="191">
        <v>1</v>
      </c>
      <c r="H33" s="191"/>
      <c r="I33" s="191"/>
      <c r="J33" s="191"/>
      <c r="K33" s="191">
        <v>3</v>
      </c>
      <c r="L33" s="191">
        <v>13.5</v>
      </c>
      <c r="M33" s="250">
        <f t="shared" si="1"/>
        <v>13.5</v>
      </c>
    </row>
    <row r="34" spans="1:13" s="97" customFormat="1" ht="14.25" customHeight="1">
      <c r="A34" s="191" t="s">
        <v>82</v>
      </c>
      <c r="B34" s="191">
        <v>1</v>
      </c>
      <c r="C34" s="191">
        <v>44</v>
      </c>
      <c r="D34" s="191">
        <v>1</v>
      </c>
      <c r="E34" s="191">
        <v>4</v>
      </c>
      <c r="F34" s="244">
        <f t="shared" si="0"/>
        <v>48</v>
      </c>
      <c r="G34" s="191"/>
      <c r="H34" s="191"/>
      <c r="I34" s="191"/>
      <c r="J34" s="191"/>
      <c r="K34" s="191"/>
      <c r="L34" s="191"/>
      <c r="M34" s="249"/>
    </row>
    <row r="35" spans="1:13" ht="14.25" customHeight="1">
      <c r="A35" s="191" t="s">
        <v>226</v>
      </c>
      <c r="B35" s="191">
        <v>1</v>
      </c>
      <c r="C35" s="191">
        <v>23.3</v>
      </c>
      <c r="D35" s="191"/>
      <c r="E35" s="191"/>
      <c r="F35" s="244">
        <f t="shared" si="0"/>
        <v>23.3</v>
      </c>
      <c r="G35" s="191"/>
      <c r="H35" s="191"/>
      <c r="I35" s="191"/>
      <c r="J35" s="191"/>
      <c r="K35" s="191"/>
      <c r="L35" s="191"/>
      <c r="M35" s="249"/>
    </row>
    <row r="36" spans="1:13" ht="14.25" customHeight="1">
      <c r="A36" s="191" t="s">
        <v>85</v>
      </c>
      <c r="B36" s="191">
        <v>1</v>
      </c>
      <c r="C36" s="191">
        <v>43</v>
      </c>
      <c r="D36" s="191"/>
      <c r="E36" s="191"/>
      <c r="F36" s="244">
        <f t="shared" si="0"/>
        <v>43</v>
      </c>
      <c r="G36" s="191"/>
      <c r="H36" s="191"/>
      <c r="I36" s="191"/>
      <c r="J36" s="191"/>
      <c r="K36" s="191">
        <v>1</v>
      </c>
      <c r="L36" s="191"/>
      <c r="M36" s="249"/>
    </row>
    <row r="37" spans="1:13" ht="14.25" customHeight="1">
      <c r="A37" s="191" t="s">
        <v>88</v>
      </c>
      <c r="B37" s="191">
        <v>2</v>
      </c>
      <c r="C37" s="191">
        <v>103.5</v>
      </c>
      <c r="D37" s="191"/>
      <c r="E37" s="191"/>
      <c r="F37" s="244">
        <f t="shared" si="0"/>
        <v>103.5</v>
      </c>
      <c r="G37" s="191"/>
      <c r="H37" s="191"/>
      <c r="I37" s="191">
        <v>5</v>
      </c>
      <c r="J37" s="191">
        <v>183.5</v>
      </c>
      <c r="K37" s="191"/>
      <c r="L37" s="191"/>
      <c r="M37" s="250">
        <f t="shared" si="1"/>
        <v>183.5</v>
      </c>
    </row>
    <row r="38" spans="1:13" ht="14.25" customHeight="1">
      <c r="A38" s="191" t="s">
        <v>227</v>
      </c>
      <c r="B38" s="191">
        <v>4</v>
      </c>
      <c r="C38" s="191">
        <v>204.6</v>
      </c>
      <c r="D38" s="191">
        <v>1</v>
      </c>
      <c r="E38" s="191">
        <v>2</v>
      </c>
      <c r="F38" s="244">
        <f t="shared" si="0"/>
        <v>206.6</v>
      </c>
      <c r="G38" s="191"/>
      <c r="H38" s="191"/>
      <c r="I38" s="191"/>
      <c r="J38" s="191"/>
      <c r="K38" s="191"/>
      <c r="L38" s="191"/>
      <c r="M38" s="249"/>
    </row>
    <row r="39" spans="1:13" ht="14.25" customHeight="1">
      <c r="A39" s="191" t="s">
        <v>91</v>
      </c>
      <c r="B39" s="191">
        <v>3</v>
      </c>
      <c r="C39" s="191">
        <v>84</v>
      </c>
      <c r="D39" s="191"/>
      <c r="E39" s="191"/>
      <c r="F39" s="244">
        <f t="shared" si="0"/>
        <v>84</v>
      </c>
      <c r="G39" s="191"/>
      <c r="H39" s="191"/>
      <c r="I39" s="191"/>
      <c r="J39" s="191"/>
      <c r="K39" s="191"/>
      <c r="L39" s="191"/>
      <c r="M39" s="249"/>
    </row>
    <row r="40" spans="1:13" ht="14.25" customHeight="1">
      <c r="A40" s="191" t="s">
        <v>92</v>
      </c>
      <c r="B40" s="191">
        <v>4</v>
      </c>
      <c r="C40" s="191">
        <v>169.5</v>
      </c>
      <c r="D40" s="191"/>
      <c r="E40" s="191"/>
      <c r="F40" s="244">
        <f t="shared" si="0"/>
        <v>169.5</v>
      </c>
      <c r="G40" s="191"/>
      <c r="H40" s="191"/>
      <c r="I40" s="191"/>
      <c r="J40" s="191"/>
      <c r="K40" s="191"/>
      <c r="L40" s="191"/>
      <c r="M40" s="249"/>
    </row>
    <row r="41" spans="1:13" ht="14.25" customHeight="1">
      <c r="A41" s="191" t="s">
        <v>189</v>
      </c>
      <c r="B41" s="191">
        <v>8</v>
      </c>
      <c r="C41" s="191">
        <v>432</v>
      </c>
      <c r="D41" s="191"/>
      <c r="E41" s="191"/>
      <c r="F41" s="244">
        <f t="shared" si="0"/>
        <v>432</v>
      </c>
      <c r="G41" s="191">
        <v>2</v>
      </c>
      <c r="H41" s="191">
        <v>46.5</v>
      </c>
      <c r="I41" s="191"/>
      <c r="J41" s="191"/>
      <c r="K41" s="191"/>
      <c r="L41" s="191"/>
      <c r="M41" s="250">
        <f t="shared" si="1"/>
        <v>46.5</v>
      </c>
    </row>
    <row r="42" spans="1:13" ht="14.25" customHeight="1">
      <c r="A42" s="191" t="s">
        <v>96</v>
      </c>
      <c r="B42" s="191">
        <v>1</v>
      </c>
      <c r="C42" s="191">
        <v>46.5</v>
      </c>
      <c r="D42" s="191"/>
      <c r="E42" s="191"/>
      <c r="F42" s="244">
        <f t="shared" si="0"/>
        <v>46.5</v>
      </c>
      <c r="G42" s="191"/>
      <c r="H42" s="191"/>
      <c r="I42" s="191">
        <v>3</v>
      </c>
      <c r="J42" s="191">
        <v>77</v>
      </c>
      <c r="K42" s="191"/>
      <c r="L42" s="191"/>
      <c r="M42" s="250">
        <f t="shared" si="1"/>
        <v>77</v>
      </c>
    </row>
    <row r="43" spans="1:13" ht="14.25" customHeight="1">
      <c r="A43" s="191" t="s">
        <v>98</v>
      </c>
      <c r="B43" s="191">
        <v>3</v>
      </c>
      <c r="C43" s="191">
        <v>76.5</v>
      </c>
      <c r="D43" s="191">
        <v>1</v>
      </c>
      <c r="E43" s="191">
        <v>3.52</v>
      </c>
      <c r="F43" s="244">
        <f t="shared" si="0"/>
        <v>80.02</v>
      </c>
      <c r="G43" s="191"/>
      <c r="H43" s="191"/>
      <c r="I43" s="191">
        <v>1</v>
      </c>
      <c r="J43" s="191"/>
      <c r="K43" s="191"/>
      <c r="L43" s="191"/>
      <c r="M43" s="249"/>
    </row>
    <row r="44" spans="1:13" ht="14.25" customHeight="1">
      <c r="A44" s="191" t="s">
        <v>99</v>
      </c>
      <c r="B44" s="191">
        <v>2</v>
      </c>
      <c r="C44" s="191">
        <v>74.5</v>
      </c>
      <c r="D44" s="191"/>
      <c r="E44" s="191"/>
      <c r="F44" s="244">
        <f t="shared" si="0"/>
        <v>74.5</v>
      </c>
      <c r="G44" s="191">
        <v>1</v>
      </c>
      <c r="H44" s="191">
        <v>21.5</v>
      </c>
      <c r="I44" s="191"/>
      <c r="J44" s="191"/>
      <c r="K44" s="191"/>
      <c r="L44" s="191"/>
      <c r="M44" s="250">
        <f t="shared" si="1"/>
        <v>21.5</v>
      </c>
    </row>
    <row r="45" spans="1:13" s="97" customFormat="1" ht="14.25" customHeight="1">
      <c r="A45" s="191" t="s">
        <v>228</v>
      </c>
      <c r="B45" s="191">
        <v>4</v>
      </c>
      <c r="C45" s="191">
        <v>195</v>
      </c>
      <c r="D45" s="191"/>
      <c r="E45" s="191"/>
      <c r="F45" s="244">
        <f t="shared" si="0"/>
        <v>195</v>
      </c>
      <c r="G45" s="191"/>
      <c r="H45" s="191"/>
      <c r="I45" s="191"/>
      <c r="J45" s="191"/>
      <c r="K45" s="191"/>
      <c r="L45" s="191"/>
      <c r="M45" s="249"/>
    </row>
    <row r="46" spans="1:13" ht="14.25" customHeight="1">
      <c r="A46" s="191" t="s">
        <v>102</v>
      </c>
      <c r="B46" s="191">
        <v>2</v>
      </c>
      <c r="C46" s="191">
        <v>65</v>
      </c>
      <c r="D46" s="191"/>
      <c r="E46" s="191"/>
      <c r="F46" s="244">
        <f t="shared" si="0"/>
        <v>65</v>
      </c>
      <c r="G46" s="191"/>
      <c r="H46" s="191"/>
      <c r="I46" s="191">
        <v>1</v>
      </c>
      <c r="J46" s="191">
        <v>35</v>
      </c>
      <c r="K46" s="191">
        <v>1</v>
      </c>
      <c r="L46" s="191">
        <v>6</v>
      </c>
      <c r="M46" s="250">
        <f t="shared" si="1"/>
        <v>41</v>
      </c>
    </row>
    <row r="47" spans="1:13" ht="14.25" customHeight="1">
      <c r="A47" s="191" t="s">
        <v>104</v>
      </c>
      <c r="B47" s="191">
        <v>10</v>
      </c>
      <c r="C47" s="191">
        <v>424</v>
      </c>
      <c r="D47" s="191">
        <v>1</v>
      </c>
      <c r="E47" s="191">
        <v>12.25</v>
      </c>
      <c r="F47" s="244">
        <f t="shared" si="0"/>
        <v>436.25</v>
      </c>
      <c r="G47" s="191"/>
      <c r="H47" s="191"/>
      <c r="I47" s="191"/>
      <c r="J47" s="191"/>
      <c r="K47" s="191"/>
      <c r="L47" s="191"/>
      <c r="M47" s="249"/>
    </row>
    <row r="48" spans="1:13" ht="14.25" customHeight="1">
      <c r="A48" s="191" t="s">
        <v>105</v>
      </c>
      <c r="B48" s="191">
        <v>2</v>
      </c>
      <c r="C48" s="191">
        <v>90</v>
      </c>
      <c r="D48" s="191"/>
      <c r="E48" s="191"/>
      <c r="F48" s="244">
        <f t="shared" si="0"/>
        <v>90</v>
      </c>
      <c r="G48" s="191"/>
      <c r="H48" s="191"/>
      <c r="I48" s="191"/>
      <c r="J48" s="191"/>
      <c r="K48" s="191">
        <v>1</v>
      </c>
      <c r="L48" s="191">
        <v>30</v>
      </c>
      <c r="M48" s="250">
        <f t="shared" si="1"/>
        <v>30</v>
      </c>
    </row>
    <row r="49" spans="1:13" s="97" customFormat="1" ht="14.25" customHeight="1">
      <c r="A49" s="191" t="s">
        <v>106</v>
      </c>
      <c r="B49" s="191">
        <v>1</v>
      </c>
      <c r="C49" s="191">
        <v>40</v>
      </c>
      <c r="D49" s="191"/>
      <c r="E49" s="191"/>
      <c r="F49" s="244">
        <f t="shared" si="0"/>
        <v>40</v>
      </c>
      <c r="G49" s="191"/>
      <c r="H49" s="191"/>
      <c r="I49" s="191">
        <v>1</v>
      </c>
      <c r="J49" s="191">
        <v>40</v>
      </c>
      <c r="K49" s="191"/>
      <c r="L49" s="191"/>
      <c r="M49" s="250">
        <f t="shared" si="1"/>
        <v>40</v>
      </c>
    </row>
    <row r="50" spans="1:13" s="97" customFormat="1" ht="14.25" customHeight="1">
      <c r="A50" s="191" t="s">
        <v>108</v>
      </c>
      <c r="B50" s="191">
        <v>3</v>
      </c>
      <c r="C50" s="191">
        <v>98</v>
      </c>
      <c r="D50" s="191"/>
      <c r="E50" s="191"/>
      <c r="F50" s="244">
        <f t="shared" si="0"/>
        <v>98</v>
      </c>
      <c r="G50" s="191"/>
      <c r="H50" s="191"/>
      <c r="I50" s="191"/>
      <c r="J50" s="191"/>
      <c r="K50" s="191"/>
      <c r="L50" s="191"/>
      <c r="M50" s="249"/>
    </row>
    <row r="51" spans="1:13" ht="14.25" customHeight="1">
      <c r="A51" s="191" t="s">
        <v>109</v>
      </c>
      <c r="B51" s="191">
        <v>6</v>
      </c>
      <c r="C51" s="191">
        <v>295</v>
      </c>
      <c r="D51" s="191"/>
      <c r="E51" s="191"/>
      <c r="F51" s="93">
        <f t="shared" si="0"/>
        <v>295</v>
      </c>
      <c r="G51" s="26">
        <v>1</v>
      </c>
      <c r="H51" s="26">
        <v>30</v>
      </c>
      <c r="I51" s="26"/>
      <c r="J51" s="26"/>
      <c r="K51" s="26"/>
      <c r="L51" s="26"/>
      <c r="M51" s="26">
        <f>SUM(H51,J51,L51)</f>
        <v>30</v>
      </c>
    </row>
    <row r="52" spans="1:13" ht="14.25" customHeight="1">
      <c r="A52" s="191" t="s">
        <v>229</v>
      </c>
      <c r="B52" s="191">
        <v>7</v>
      </c>
      <c r="C52" s="191">
        <v>234</v>
      </c>
      <c r="D52" s="191"/>
      <c r="E52" s="191"/>
      <c r="F52" s="93">
        <f t="shared" si="0"/>
        <v>234</v>
      </c>
      <c r="G52" s="26">
        <v>1</v>
      </c>
      <c r="H52" s="26">
        <v>40</v>
      </c>
      <c r="I52" s="26">
        <v>3</v>
      </c>
      <c r="J52" s="26">
        <v>17.5</v>
      </c>
      <c r="K52" s="26"/>
      <c r="L52" s="26"/>
      <c r="M52" s="26">
        <f t="shared" ref="M52:M89" si="2">SUM(H52,J52,L52)</f>
        <v>57.5</v>
      </c>
    </row>
    <row r="53" spans="1:13" ht="14.25" customHeight="1">
      <c r="A53" s="191" t="s">
        <v>112</v>
      </c>
      <c r="B53" s="191">
        <v>4</v>
      </c>
      <c r="C53" s="191">
        <v>178</v>
      </c>
      <c r="D53" s="191"/>
      <c r="E53" s="191"/>
      <c r="F53" s="93">
        <f t="shared" si="0"/>
        <v>178</v>
      </c>
      <c r="G53" s="26"/>
      <c r="H53" s="26"/>
      <c r="I53" s="26"/>
      <c r="J53" s="26"/>
      <c r="K53" s="26"/>
      <c r="L53" s="26"/>
      <c r="M53" s="26"/>
    </row>
    <row r="54" spans="1:13" ht="14.25" customHeight="1">
      <c r="A54" s="191" t="s">
        <v>324</v>
      </c>
      <c r="B54" s="191">
        <v>8</v>
      </c>
      <c r="C54" s="191">
        <v>250.5</v>
      </c>
      <c r="D54" s="191"/>
      <c r="E54" s="191"/>
      <c r="F54" s="93">
        <f t="shared" si="0"/>
        <v>250.5</v>
      </c>
      <c r="G54" s="26"/>
      <c r="H54" s="26"/>
      <c r="I54" s="26">
        <v>2</v>
      </c>
      <c r="J54" s="26">
        <v>45</v>
      </c>
      <c r="K54" s="26"/>
      <c r="L54" s="26"/>
      <c r="M54" s="26">
        <f t="shared" si="2"/>
        <v>45</v>
      </c>
    </row>
    <row r="55" spans="1:13" ht="14.25" customHeight="1">
      <c r="A55" s="191" t="s">
        <v>114</v>
      </c>
      <c r="B55" s="191">
        <v>4</v>
      </c>
      <c r="C55" s="191">
        <v>147.25</v>
      </c>
      <c r="D55" s="191">
        <v>1</v>
      </c>
      <c r="E55" s="191">
        <v>14.75</v>
      </c>
      <c r="F55" s="93">
        <f t="shared" si="0"/>
        <v>162</v>
      </c>
      <c r="G55" s="26"/>
      <c r="H55" s="26"/>
      <c r="I55" s="26"/>
      <c r="J55" s="26"/>
      <c r="K55" s="26"/>
      <c r="L55" s="26"/>
      <c r="M55" s="26"/>
    </row>
    <row r="56" spans="1:13" ht="14.25" customHeight="1">
      <c r="A56" s="191" t="s">
        <v>116</v>
      </c>
      <c r="B56" s="191">
        <v>1</v>
      </c>
      <c r="C56" s="191">
        <v>59</v>
      </c>
      <c r="D56" s="191"/>
      <c r="E56" s="191"/>
      <c r="F56" s="93">
        <f t="shared" si="0"/>
        <v>59</v>
      </c>
      <c r="G56" s="26"/>
      <c r="H56" s="26"/>
      <c r="I56" s="26"/>
      <c r="J56" s="26"/>
      <c r="K56" s="26"/>
      <c r="L56" s="26"/>
      <c r="M56" s="26"/>
    </row>
    <row r="57" spans="1:13" ht="14.25" customHeight="1">
      <c r="A57" s="191" t="s">
        <v>190</v>
      </c>
      <c r="B57" s="191">
        <v>3</v>
      </c>
      <c r="C57" s="191">
        <v>63</v>
      </c>
      <c r="D57" s="191">
        <v>1</v>
      </c>
      <c r="E57" s="191">
        <v>3.3</v>
      </c>
      <c r="F57" s="93">
        <f t="shared" si="0"/>
        <v>66.3</v>
      </c>
      <c r="G57" s="26"/>
      <c r="H57" s="26"/>
      <c r="I57" s="26"/>
      <c r="J57" s="26"/>
      <c r="K57" s="26"/>
      <c r="L57" s="26"/>
      <c r="M57" s="26"/>
    </row>
    <row r="58" spans="1:13" ht="14.25" customHeight="1">
      <c r="A58" s="191" t="s">
        <v>119</v>
      </c>
      <c r="B58" s="191">
        <v>2</v>
      </c>
      <c r="C58" s="191">
        <v>57.5</v>
      </c>
      <c r="D58" s="191"/>
      <c r="E58" s="191"/>
      <c r="F58" s="93">
        <f t="shared" si="0"/>
        <v>57.5</v>
      </c>
      <c r="G58" s="26"/>
      <c r="H58" s="26"/>
      <c r="I58" s="26"/>
      <c r="J58" s="26"/>
      <c r="K58" s="26"/>
      <c r="L58" s="26"/>
      <c r="M58" s="26"/>
    </row>
    <row r="59" spans="1:13" ht="14.25" customHeight="1">
      <c r="A59" s="191" t="s">
        <v>332</v>
      </c>
      <c r="B59" s="191">
        <v>2</v>
      </c>
      <c r="C59" s="191">
        <v>74.5</v>
      </c>
      <c r="D59" s="191"/>
      <c r="E59" s="191"/>
      <c r="F59" s="93">
        <f t="shared" si="0"/>
        <v>74.5</v>
      </c>
      <c r="G59" s="26"/>
      <c r="H59" s="26"/>
      <c r="I59" s="26"/>
      <c r="J59" s="26"/>
      <c r="K59" s="26"/>
      <c r="L59" s="26"/>
      <c r="M59" s="26"/>
    </row>
    <row r="60" spans="1:13" ht="14.25" customHeight="1">
      <c r="A60" s="191" t="s">
        <v>124</v>
      </c>
      <c r="B60" s="191">
        <v>13</v>
      </c>
      <c r="C60" s="191">
        <v>533</v>
      </c>
      <c r="D60" s="191">
        <v>1</v>
      </c>
      <c r="E60" s="191">
        <v>17.5</v>
      </c>
      <c r="F60" s="93">
        <f t="shared" si="0"/>
        <v>550.5</v>
      </c>
      <c r="G60" s="26"/>
      <c r="H60" s="26">
        <v>89.5</v>
      </c>
      <c r="I60" s="26">
        <v>1</v>
      </c>
      <c r="J60" s="26">
        <v>12</v>
      </c>
      <c r="K60" s="26"/>
      <c r="L60" s="26"/>
      <c r="M60" s="26">
        <f t="shared" si="2"/>
        <v>101.5</v>
      </c>
    </row>
    <row r="61" spans="1:13" ht="14.25" customHeight="1">
      <c r="A61" s="191" t="s">
        <v>125</v>
      </c>
      <c r="B61" s="191">
        <v>1</v>
      </c>
      <c r="C61" s="191">
        <v>67</v>
      </c>
      <c r="D61" s="191"/>
      <c r="E61" s="191"/>
      <c r="F61" s="93">
        <f t="shared" si="0"/>
        <v>67</v>
      </c>
      <c r="G61" s="26"/>
      <c r="H61" s="26">
        <v>15</v>
      </c>
      <c r="I61" s="26"/>
      <c r="J61" s="26"/>
      <c r="K61" s="26"/>
      <c r="L61" s="26"/>
      <c r="M61" s="26">
        <f t="shared" si="2"/>
        <v>15</v>
      </c>
    </row>
    <row r="62" spans="1:13" ht="14.25" customHeight="1">
      <c r="A62" s="191" t="s">
        <v>230</v>
      </c>
      <c r="B62" s="191">
        <v>4</v>
      </c>
      <c r="C62" s="191">
        <v>130.25</v>
      </c>
      <c r="D62" s="191"/>
      <c r="E62" s="191"/>
      <c r="F62" s="93">
        <f t="shared" si="0"/>
        <v>130.25</v>
      </c>
      <c r="G62" s="26"/>
      <c r="H62" s="26"/>
      <c r="I62" s="26">
        <v>2</v>
      </c>
      <c r="J62" s="26">
        <v>27</v>
      </c>
      <c r="K62" s="26"/>
      <c r="L62" s="26"/>
      <c r="M62" s="26">
        <f t="shared" si="2"/>
        <v>27</v>
      </c>
    </row>
    <row r="63" spans="1:13" ht="14.25" customHeight="1">
      <c r="A63" s="191" t="s">
        <v>126</v>
      </c>
      <c r="B63" s="191">
        <v>7</v>
      </c>
      <c r="C63" s="191">
        <v>351</v>
      </c>
      <c r="D63" s="191"/>
      <c r="E63" s="191"/>
      <c r="F63" s="93">
        <f t="shared" si="0"/>
        <v>351</v>
      </c>
      <c r="G63" s="26"/>
      <c r="H63" s="26"/>
      <c r="I63" s="26"/>
      <c r="J63" s="26"/>
      <c r="K63" s="26"/>
      <c r="L63" s="26"/>
      <c r="M63" s="26"/>
    </row>
    <row r="64" spans="1:13" ht="14.25" customHeight="1">
      <c r="A64" s="191" t="s">
        <v>191</v>
      </c>
      <c r="B64" s="191">
        <v>1</v>
      </c>
      <c r="C64" s="191">
        <v>44</v>
      </c>
      <c r="D64" s="191"/>
      <c r="E64" s="191"/>
      <c r="F64" s="93">
        <f t="shared" si="0"/>
        <v>44</v>
      </c>
      <c r="G64" s="26"/>
      <c r="H64" s="26"/>
      <c r="I64" s="26"/>
      <c r="J64" s="26"/>
      <c r="K64" s="26"/>
      <c r="L64" s="26"/>
      <c r="M64" s="26"/>
    </row>
    <row r="65" spans="1:13" ht="14.25" customHeight="1">
      <c r="A65" s="191" t="s">
        <v>129</v>
      </c>
      <c r="B65" s="191">
        <v>1</v>
      </c>
      <c r="C65" s="191">
        <v>42.5</v>
      </c>
      <c r="D65" s="191"/>
      <c r="E65" s="191"/>
      <c r="F65" s="93">
        <f t="shared" si="0"/>
        <v>42.5</v>
      </c>
      <c r="G65" s="26">
        <v>1</v>
      </c>
      <c r="H65" s="26"/>
      <c r="I65" s="26"/>
      <c r="J65" s="26"/>
      <c r="K65" s="26">
        <v>3</v>
      </c>
      <c r="L65" s="26">
        <v>21.5</v>
      </c>
      <c r="M65" s="26">
        <f t="shared" si="2"/>
        <v>21.5</v>
      </c>
    </row>
    <row r="66" spans="1:13" ht="14.25" customHeight="1">
      <c r="A66" s="191" t="s">
        <v>130</v>
      </c>
      <c r="B66" s="191">
        <v>7</v>
      </c>
      <c r="C66" s="191">
        <v>283</v>
      </c>
      <c r="D66" s="191"/>
      <c r="E66" s="191"/>
      <c r="F66" s="93">
        <f t="shared" si="0"/>
        <v>283</v>
      </c>
      <c r="G66" s="26">
        <v>1</v>
      </c>
      <c r="H66" s="26">
        <v>27.5</v>
      </c>
      <c r="I66" s="26"/>
      <c r="J66" s="26"/>
      <c r="K66" s="26">
        <v>1</v>
      </c>
      <c r="L66" s="26"/>
      <c r="M66" s="26">
        <f t="shared" si="2"/>
        <v>27.5</v>
      </c>
    </row>
    <row r="67" spans="1:13" ht="14.25" customHeight="1">
      <c r="A67" s="191" t="s">
        <v>131</v>
      </c>
      <c r="B67" s="191">
        <v>3</v>
      </c>
      <c r="C67" s="191">
        <v>175.5</v>
      </c>
      <c r="D67" s="191"/>
      <c r="E67" s="191"/>
      <c r="F67" s="93">
        <f t="shared" si="0"/>
        <v>175.5</v>
      </c>
      <c r="G67" s="26">
        <v>1</v>
      </c>
      <c r="H67" s="26">
        <v>21</v>
      </c>
      <c r="I67" s="26"/>
      <c r="J67" s="26"/>
      <c r="K67" s="26"/>
      <c r="L67" s="26"/>
      <c r="M67" s="26">
        <f t="shared" si="2"/>
        <v>21</v>
      </c>
    </row>
    <row r="68" spans="1:13" ht="14.25" customHeight="1">
      <c r="A68" s="191" t="s">
        <v>132</v>
      </c>
      <c r="B68" s="191">
        <v>3</v>
      </c>
      <c r="C68" s="191">
        <v>128.5</v>
      </c>
      <c r="D68" s="191">
        <v>1</v>
      </c>
      <c r="E68" s="191">
        <v>10</v>
      </c>
      <c r="F68" s="93">
        <f t="shared" si="0"/>
        <v>138.5</v>
      </c>
      <c r="G68" s="26">
        <v>1</v>
      </c>
      <c r="H68" s="26">
        <v>40</v>
      </c>
      <c r="I68" s="26"/>
      <c r="J68" s="26"/>
      <c r="K68" s="26"/>
      <c r="L68" s="26"/>
      <c r="M68" s="26">
        <f t="shared" si="2"/>
        <v>40</v>
      </c>
    </row>
    <row r="69" spans="1:13" ht="14.25" customHeight="1">
      <c r="A69" s="191" t="s">
        <v>134</v>
      </c>
      <c r="B69" s="191">
        <v>3</v>
      </c>
      <c r="C69" s="191">
        <v>94</v>
      </c>
      <c r="D69" s="191">
        <v>1</v>
      </c>
      <c r="E69" s="191">
        <v>3.75</v>
      </c>
      <c r="F69" s="93">
        <f t="shared" ref="F69:F93" si="3">SUM(C69,E69)</f>
        <v>97.75</v>
      </c>
      <c r="G69" s="26"/>
      <c r="H69" s="26"/>
      <c r="I69" s="26"/>
      <c r="J69" s="26"/>
      <c r="K69" s="26"/>
      <c r="L69" s="26"/>
      <c r="M69" s="26"/>
    </row>
    <row r="70" spans="1:13" ht="14.25" customHeight="1">
      <c r="A70" s="191" t="s">
        <v>135</v>
      </c>
      <c r="B70" s="191">
        <v>3</v>
      </c>
      <c r="C70" s="191">
        <v>157.5</v>
      </c>
      <c r="D70" s="191"/>
      <c r="E70" s="191"/>
      <c r="F70" s="93">
        <f t="shared" si="3"/>
        <v>157.5</v>
      </c>
      <c r="G70" s="26"/>
      <c r="H70" s="26"/>
      <c r="I70" s="26"/>
      <c r="J70" s="26"/>
      <c r="K70" s="26"/>
      <c r="L70" s="26"/>
      <c r="M70" s="26"/>
    </row>
    <row r="71" spans="1:13" ht="14.25" customHeight="1">
      <c r="A71" s="191" t="s">
        <v>232</v>
      </c>
      <c r="B71" s="191">
        <v>11</v>
      </c>
      <c r="C71" s="191">
        <v>457</v>
      </c>
      <c r="D71" s="191">
        <v>1</v>
      </c>
      <c r="E71" s="191">
        <v>22.5</v>
      </c>
      <c r="F71" s="93">
        <f t="shared" si="3"/>
        <v>479.5</v>
      </c>
      <c r="G71" s="26">
        <v>1</v>
      </c>
      <c r="H71" s="26"/>
      <c r="I71" s="26"/>
      <c r="J71" s="26"/>
      <c r="K71" s="26"/>
      <c r="L71" s="26"/>
      <c r="M71" s="26"/>
    </row>
    <row r="72" spans="1:13" ht="14.25" customHeight="1">
      <c r="A72" s="191" t="s">
        <v>233</v>
      </c>
      <c r="B72" s="191">
        <v>3</v>
      </c>
      <c r="C72" s="191">
        <v>120</v>
      </c>
      <c r="D72" s="191">
        <v>1</v>
      </c>
      <c r="E72" s="191">
        <v>14.5</v>
      </c>
      <c r="F72" s="93">
        <f t="shared" si="3"/>
        <v>134.5</v>
      </c>
      <c r="G72" s="26"/>
      <c r="H72" s="26"/>
      <c r="I72" s="26">
        <v>1</v>
      </c>
      <c r="J72" s="26">
        <v>6</v>
      </c>
      <c r="K72" s="26"/>
      <c r="L72" s="26"/>
      <c r="M72" s="26">
        <f t="shared" si="2"/>
        <v>6</v>
      </c>
    </row>
    <row r="73" spans="1:13" ht="14.25" customHeight="1">
      <c r="A73" s="191" t="s">
        <v>325</v>
      </c>
      <c r="B73" s="191">
        <v>17</v>
      </c>
      <c r="C73" s="191">
        <v>620.25</v>
      </c>
      <c r="D73" s="191">
        <v>1</v>
      </c>
      <c r="E73" s="191">
        <v>22.83</v>
      </c>
      <c r="F73" s="93">
        <f t="shared" si="3"/>
        <v>643.08000000000004</v>
      </c>
      <c r="G73" s="26">
        <v>1</v>
      </c>
      <c r="H73" s="26">
        <v>42.5</v>
      </c>
      <c r="I73" s="26">
        <v>3</v>
      </c>
      <c r="J73" s="26">
        <v>99.5</v>
      </c>
      <c r="K73" s="26">
        <v>2</v>
      </c>
      <c r="L73" s="26">
        <v>14.5</v>
      </c>
      <c r="M73" s="26">
        <f t="shared" si="2"/>
        <v>156.5</v>
      </c>
    </row>
    <row r="74" spans="1:13" ht="14.25" customHeight="1">
      <c r="A74" s="191" t="s">
        <v>137</v>
      </c>
      <c r="B74" s="191">
        <v>5</v>
      </c>
      <c r="C74" s="191">
        <v>218</v>
      </c>
      <c r="D74" s="191"/>
      <c r="E74" s="191"/>
      <c r="F74" s="93">
        <f t="shared" si="3"/>
        <v>218</v>
      </c>
      <c r="G74" s="26"/>
      <c r="H74" s="26"/>
      <c r="I74" s="26"/>
      <c r="J74" s="26"/>
      <c r="K74" s="26"/>
      <c r="L74" s="26"/>
      <c r="M74" s="26"/>
    </row>
    <row r="75" spans="1:13" ht="14.25" customHeight="1">
      <c r="A75" s="191" t="s">
        <v>138</v>
      </c>
      <c r="B75" s="191">
        <v>5</v>
      </c>
      <c r="C75" s="191">
        <v>177.5</v>
      </c>
      <c r="D75" s="191"/>
      <c r="E75" s="191"/>
      <c r="F75" s="93">
        <f t="shared" si="3"/>
        <v>177.5</v>
      </c>
      <c r="G75" s="26"/>
      <c r="H75" s="26"/>
      <c r="I75" s="26"/>
      <c r="J75" s="26"/>
      <c r="K75" s="26"/>
      <c r="L75" s="26"/>
      <c r="M75" s="26"/>
    </row>
    <row r="76" spans="1:13" ht="14.25" customHeight="1">
      <c r="A76" s="191" t="s">
        <v>139</v>
      </c>
      <c r="B76" s="191">
        <v>4</v>
      </c>
      <c r="C76" s="191">
        <v>168</v>
      </c>
      <c r="D76" s="191">
        <v>2</v>
      </c>
      <c r="E76" s="191">
        <v>16.5</v>
      </c>
      <c r="F76" s="93">
        <f t="shared" si="3"/>
        <v>184.5</v>
      </c>
      <c r="G76" s="26"/>
      <c r="H76" s="26"/>
      <c r="I76" s="26"/>
      <c r="J76" s="26"/>
      <c r="K76" s="26"/>
      <c r="L76" s="26"/>
      <c r="M76" s="26"/>
    </row>
    <row r="77" spans="1:13" ht="14.25" customHeight="1">
      <c r="A77" s="191" t="s">
        <v>140</v>
      </c>
      <c r="B77" s="191">
        <v>1</v>
      </c>
      <c r="C77" s="191">
        <v>55</v>
      </c>
      <c r="D77" s="191"/>
      <c r="E77" s="191"/>
      <c r="F77" s="93">
        <f t="shared" si="3"/>
        <v>55</v>
      </c>
      <c r="G77" s="26"/>
      <c r="H77" s="26"/>
      <c r="I77" s="26"/>
      <c r="J77" s="26"/>
      <c r="K77" s="26"/>
      <c r="L77" s="26"/>
      <c r="M77" s="26"/>
    </row>
    <row r="78" spans="1:13" ht="14.25" customHeight="1">
      <c r="A78" s="191" t="s">
        <v>142</v>
      </c>
      <c r="B78" s="191">
        <v>2</v>
      </c>
      <c r="C78" s="191">
        <v>59</v>
      </c>
      <c r="D78" s="191">
        <v>1</v>
      </c>
      <c r="E78" s="191">
        <v>17.25</v>
      </c>
      <c r="F78" s="93">
        <f t="shared" si="3"/>
        <v>76.25</v>
      </c>
      <c r="G78" s="26"/>
      <c r="H78" s="26"/>
      <c r="I78" s="26">
        <v>1</v>
      </c>
      <c r="J78" s="26">
        <v>27.5</v>
      </c>
      <c r="K78" s="26"/>
      <c r="L78" s="26"/>
      <c r="M78" s="26">
        <f t="shared" si="2"/>
        <v>27.5</v>
      </c>
    </row>
    <row r="79" spans="1:13" ht="14.25" customHeight="1">
      <c r="A79" s="191" t="s">
        <v>144</v>
      </c>
      <c r="B79" s="191">
        <v>1</v>
      </c>
      <c r="C79" s="191">
        <v>53</v>
      </c>
      <c r="D79" s="191"/>
      <c r="E79" s="191"/>
      <c r="F79" s="93">
        <f t="shared" si="3"/>
        <v>53</v>
      </c>
      <c r="G79" s="26"/>
      <c r="H79" s="26"/>
      <c r="I79" s="26"/>
      <c r="J79" s="26"/>
      <c r="K79" s="26"/>
      <c r="L79" s="26"/>
      <c r="M79" s="26"/>
    </row>
    <row r="80" spans="1:13" ht="14.25" customHeight="1">
      <c r="A80" s="191" t="s">
        <v>145</v>
      </c>
      <c r="B80" s="191">
        <v>8</v>
      </c>
      <c r="C80" s="191">
        <v>356</v>
      </c>
      <c r="D80" s="191"/>
      <c r="E80" s="191"/>
      <c r="F80" s="93">
        <f t="shared" si="3"/>
        <v>356</v>
      </c>
      <c r="G80" s="26"/>
      <c r="H80" s="26"/>
      <c r="I80" s="26"/>
      <c r="J80" s="26"/>
      <c r="K80" s="26"/>
      <c r="L80" s="26"/>
      <c r="M80" s="26"/>
    </row>
    <row r="81" spans="1:13" ht="14.25" customHeight="1">
      <c r="A81" s="191" t="s">
        <v>326</v>
      </c>
      <c r="B81" s="191">
        <v>9</v>
      </c>
      <c r="C81" s="191">
        <v>444</v>
      </c>
      <c r="D81" s="191"/>
      <c r="E81" s="191"/>
      <c r="F81" s="93">
        <f t="shared" si="3"/>
        <v>444</v>
      </c>
      <c r="G81" s="26"/>
      <c r="H81" s="26"/>
      <c r="I81" s="26">
        <v>2</v>
      </c>
      <c r="J81" s="26">
        <v>114</v>
      </c>
      <c r="K81" s="26"/>
      <c r="L81" s="26"/>
      <c r="M81" s="26">
        <f t="shared" si="2"/>
        <v>114</v>
      </c>
    </row>
    <row r="82" spans="1:13" ht="14.25" customHeight="1">
      <c r="A82" s="191" t="s">
        <v>150</v>
      </c>
      <c r="B82" s="191">
        <v>1</v>
      </c>
      <c r="C82" s="191">
        <v>35</v>
      </c>
      <c r="D82" s="191"/>
      <c r="E82" s="191"/>
      <c r="F82" s="93">
        <f t="shared" si="3"/>
        <v>35</v>
      </c>
      <c r="G82" s="26"/>
      <c r="H82" s="26"/>
      <c r="I82" s="26">
        <v>1</v>
      </c>
      <c r="J82" s="26">
        <v>45</v>
      </c>
      <c r="K82" s="26">
        <v>2</v>
      </c>
      <c r="L82" s="26">
        <v>6</v>
      </c>
      <c r="M82" s="26">
        <f t="shared" si="2"/>
        <v>51</v>
      </c>
    </row>
    <row r="83" spans="1:13" ht="14.25" customHeight="1">
      <c r="A83" s="191" t="s">
        <v>236</v>
      </c>
      <c r="B83" s="191">
        <v>4</v>
      </c>
      <c r="C83" s="191">
        <v>91</v>
      </c>
      <c r="D83" s="191"/>
      <c r="E83" s="191"/>
      <c r="F83" s="93">
        <f t="shared" si="3"/>
        <v>91</v>
      </c>
      <c r="G83" s="26"/>
      <c r="H83" s="26"/>
      <c r="I83" s="26"/>
      <c r="J83" s="26"/>
      <c r="K83" s="26">
        <v>1</v>
      </c>
      <c r="L83" s="26">
        <v>5.5</v>
      </c>
      <c r="M83" s="26">
        <f t="shared" si="2"/>
        <v>5.5</v>
      </c>
    </row>
    <row r="84" spans="1:13" ht="14.25" customHeight="1">
      <c r="A84" s="191" t="s">
        <v>153</v>
      </c>
      <c r="B84" s="191">
        <v>2</v>
      </c>
      <c r="C84" s="191">
        <v>50.5</v>
      </c>
      <c r="D84" s="191"/>
      <c r="E84" s="191"/>
      <c r="F84" s="93">
        <f t="shared" si="3"/>
        <v>50.5</v>
      </c>
      <c r="G84" s="26"/>
      <c r="H84" s="26"/>
      <c r="I84" s="26"/>
      <c r="J84" s="26"/>
      <c r="K84" s="26"/>
      <c r="L84" s="26"/>
      <c r="M84" s="26"/>
    </row>
    <row r="85" spans="1:13" ht="14.25" customHeight="1">
      <c r="A85" s="191" t="s">
        <v>160</v>
      </c>
      <c r="B85" s="191">
        <v>1</v>
      </c>
      <c r="C85" s="191">
        <v>67</v>
      </c>
      <c r="D85" s="191">
        <v>1</v>
      </c>
      <c r="E85" s="191"/>
      <c r="F85" s="93">
        <f t="shared" si="3"/>
        <v>67</v>
      </c>
      <c r="G85" s="26"/>
      <c r="H85" s="26"/>
      <c r="I85" s="26"/>
      <c r="J85" s="26"/>
      <c r="K85" s="26"/>
      <c r="L85" s="26"/>
      <c r="M85" s="26"/>
    </row>
    <row r="86" spans="1:13" ht="14.25" customHeight="1">
      <c r="A86" s="191" t="s">
        <v>162</v>
      </c>
      <c r="B86" s="191">
        <v>3</v>
      </c>
      <c r="C86" s="191">
        <v>85</v>
      </c>
      <c r="D86" s="191"/>
      <c r="E86" s="191"/>
      <c r="F86" s="93">
        <f t="shared" si="3"/>
        <v>85</v>
      </c>
      <c r="G86" s="26"/>
      <c r="H86" s="26"/>
      <c r="I86" s="26">
        <v>1</v>
      </c>
      <c r="J86" s="26">
        <v>12</v>
      </c>
      <c r="K86" s="26"/>
      <c r="L86" s="26"/>
      <c r="M86" s="26">
        <f t="shared" si="2"/>
        <v>12</v>
      </c>
    </row>
    <row r="87" spans="1:13" ht="14.25" customHeight="1">
      <c r="A87" s="191" t="s">
        <v>237</v>
      </c>
      <c r="B87" s="191">
        <v>5</v>
      </c>
      <c r="C87" s="191">
        <v>198.5</v>
      </c>
      <c r="D87" s="191">
        <v>2</v>
      </c>
      <c r="E87" s="191">
        <v>43.5</v>
      </c>
      <c r="F87" s="93">
        <f t="shared" si="3"/>
        <v>242</v>
      </c>
      <c r="G87" s="26"/>
      <c r="H87" s="26"/>
      <c r="I87" s="26"/>
      <c r="J87" s="26"/>
      <c r="K87" s="26"/>
      <c r="L87" s="26"/>
      <c r="M87" s="26"/>
    </row>
    <row r="88" spans="1:13" ht="14.25" customHeight="1">
      <c r="A88" s="191" t="s">
        <v>163</v>
      </c>
      <c r="B88" s="191">
        <v>4</v>
      </c>
      <c r="C88" s="191">
        <v>116</v>
      </c>
      <c r="D88" s="191"/>
      <c r="E88" s="191"/>
      <c r="F88" s="93">
        <f t="shared" si="3"/>
        <v>116</v>
      </c>
      <c r="G88" s="26">
        <v>1</v>
      </c>
      <c r="H88" s="26">
        <v>45</v>
      </c>
      <c r="I88" s="26">
        <v>1</v>
      </c>
      <c r="J88" s="26"/>
      <c r="K88" s="26">
        <v>2</v>
      </c>
      <c r="L88" s="26">
        <v>9.5</v>
      </c>
      <c r="M88" s="26">
        <f t="shared" si="2"/>
        <v>54.5</v>
      </c>
    </row>
    <row r="89" spans="1:13" ht="14.25" customHeight="1">
      <c r="A89" s="191" t="s">
        <v>164</v>
      </c>
      <c r="B89" s="191">
        <v>3</v>
      </c>
      <c r="C89" s="191">
        <v>111.5</v>
      </c>
      <c r="D89" s="191">
        <v>1</v>
      </c>
      <c r="E89" s="191">
        <v>15</v>
      </c>
      <c r="F89" s="93">
        <f t="shared" si="3"/>
        <v>126.5</v>
      </c>
      <c r="G89" s="26">
        <v>1</v>
      </c>
      <c r="H89" s="26">
        <v>4</v>
      </c>
      <c r="I89" s="26"/>
      <c r="J89" s="26"/>
      <c r="K89" s="26"/>
      <c r="L89" s="26"/>
      <c r="M89" s="26">
        <f t="shared" si="2"/>
        <v>4</v>
      </c>
    </row>
    <row r="90" spans="1:13" ht="14.25" customHeight="1">
      <c r="A90" s="191" t="s">
        <v>192</v>
      </c>
      <c r="B90" s="191">
        <v>1</v>
      </c>
      <c r="C90" s="191">
        <v>42.5</v>
      </c>
      <c r="D90" s="191">
        <v>2</v>
      </c>
      <c r="E90" s="191">
        <v>34.700000000000003</v>
      </c>
      <c r="F90" s="93">
        <f t="shared" si="3"/>
        <v>77.2</v>
      </c>
      <c r="G90" s="26"/>
      <c r="H90" s="26"/>
      <c r="I90" s="26"/>
      <c r="J90" s="26"/>
      <c r="K90" s="26"/>
      <c r="L90" s="26"/>
      <c r="M90" s="26"/>
    </row>
    <row r="91" spans="1:13" ht="14.25" customHeight="1">
      <c r="A91" s="191" t="s">
        <v>166</v>
      </c>
      <c r="B91" s="191">
        <v>7</v>
      </c>
      <c r="C91" s="191">
        <v>320</v>
      </c>
      <c r="D91" s="191"/>
      <c r="E91" s="191"/>
      <c r="F91" s="93">
        <f t="shared" si="3"/>
        <v>320</v>
      </c>
      <c r="G91" s="26"/>
      <c r="H91" s="26"/>
      <c r="I91" s="26"/>
      <c r="J91" s="26"/>
      <c r="K91" s="26"/>
      <c r="L91" s="26"/>
      <c r="M91" s="26"/>
    </row>
    <row r="92" spans="1:13" ht="14.25" customHeight="1">
      <c r="A92" s="191" t="s">
        <v>457</v>
      </c>
      <c r="B92" s="191">
        <v>3</v>
      </c>
      <c r="C92" s="191">
        <v>149</v>
      </c>
      <c r="D92" s="191">
        <v>1</v>
      </c>
      <c r="E92" s="191"/>
      <c r="F92" s="93">
        <f t="shared" si="3"/>
        <v>149</v>
      </c>
      <c r="G92" s="26"/>
      <c r="H92" s="26"/>
      <c r="I92" s="26"/>
      <c r="J92" s="26"/>
      <c r="K92" s="26"/>
      <c r="L92" s="26"/>
      <c r="M92" s="26"/>
    </row>
    <row r="93" spans="1:13" ht="14.25" customHeight="1">
      <c r="A93" s="191" t="s">
        <v>193</v>
      </c>
      <c r="B93" s="191">
        <v>1</v>
      </c>
      <c r="C93" s="191">
        <v>44.5</v>
      </c>
      <c r="D93" s="191">
        <v>1</v>
      </c>
      <c r="E93" s="191"/>
      <c r="F93" s="93">
        <f t="shared" si="3"/>
        <v>44.5</v>
      </c>
      <c r="G93" s="26"/>
      <c r="H93" s="26"/>
      <c r="I93" s="26"/>
      <c r="J93" s="26"/>
      <c r="K93" s="26">
        <v>1</v>
      </c>
      <c r="L93" s="26"/>
      <c r="M93" s="26"/>
    </row>
    <row r="95" spans="1:13" ht="14.25" customHeight="1">
      <c r="A95" s="245"/>
    </row>
    <row r="96" spans="1:13" ht="14.25" customHeight="1">
      <c r="A96" s="52" t="s">
        <v>11</v>
      </c>
      <c r="B96" s="408">
        <f>MEDIAN(B4:B93)</f>
        <v>3</v>
      </c>
      <c r="C96" s="408">
        <f t="shared" ref="C96:M96" si="4">MEDIAN(C4:C93)</f>
        <v>117</v>
      </c>
      <c r="D96" s="408">
        <f t="shared" si="4"/>
        <v>1</v>
      </c>
      <c r="E96" s="408">
        <f t="shared" si="4"/>
        <v>14.625</v>
      </c>
      <c r="F96" s="408">
        <f t="shared" si="4"/>
        <v>119.75</v>
      </c>
      <c r="G96" s="408">
        <f t="shared" si="4"/>
        <v>1</v>
      </c>
      <c r="H96" s="408">
        <f t="shared" si="4"/>
        <v>40</v>
      </c>
      <c r="I96" s="408">
        <f t="shared" si="4"/>
        <v>1</v>
      </c>
      <c r="J96" s="408">
        <f t="shared" si="4"/>
        <v>35</v>
      </c>
      <c r="K96" s="408">
        <f t="shared" si="4"/>
        <v>1</v>
      </c>
      <c r="L96" s="408">
        <f t="shared" si="4"/>
        <v>10</v>
      </c>
      <c r="M96" s="408">
        <f t="shared" si="4"/>
        <v>35</v>
      </c>
    </row>
    <row r="97" spans="1:13" ht="14.25" customHeight="1">
      <c r="A97" s="52" t="s">
        <v>10</v>
      </c>
      <c r="B97" s="408">
        <f>AVERAGE(B4:B93)</f>
        <v>4.0222222222222221</v>
      </c>
      <c r="C97" s="408">
        <f t="shared" ref="C97:M97" si="5">AVERAGE(C4:C93)</f>
        <v>160.01777777777778</v>
      </c>
      <c r="D97" s="408">
        <f t="shared" si="5"/>
        <v>1.1200000000000001</v>
      </c>
      <c r="E97" s="408">
        <f t="shared" si="5"/>
        <v>14.902272727272726</v>
      </c>
      <c r="F97" s="408">
        <f t="shared" si="5"/>
        <v>163.66055555555556</v>
      </c>
      <c r="G97" s="408">
        <f t="shared" si="5"/>
        <v>1.368421052631579</v>
      </c>
      <c r="H97" s="408">
        <f t="shared" si="5"/>
        <v>46.166666666666664</v>
      </c>
      <c r="I97" s="408">
        <f t="shared" si="5"/>
        <v>1.7894736842105263</v>
      </c>
      <c r="J97" s="408">
        <f t="shared" si="5"/>
        <v>49.5</v>
      </c>
      <c r="K97" s="408">
        <f t="shared" si="5"/>
        <v>1.6153846153846154</v>
      </c>
      <c r="L97" s="408">
        <f t="shared" si="5"/>
        <v>12.944444444444445</v>
      </c>
      <c r="M97" s="408">
        <f t="shared" si="5"/>
        <v>48.351351351351354</v>
      </c>
    </row>
    <row r="98" spans="1:13" ht="14.25" customHeight="1">
      <c r="A98" s="52" t="s">
        <v>239</v>
      </c>
      <c r="B98" s="408">
        <f>SUM(B4:B93)</f>
        <v>362</v>
      </c>
      <c r="C98" s="408">
        <f t="shared" ref="C98:M98" si="6">SUM(C4:C93)</f>
        <v>14401.6</v>
      </c>
      <c r="D98" s="408">
        <f t="shared" si="6"/>
        <v>28</v>
      </c>
      <c r="E98" s="408">
        <f t="shared" si="6"/>
        <v>327.84999999999997</v>
      </c>
      <c r="F98" s="408">
        <f t="shared" si="6"/>
        <v>14729.45</v>
      </c>
      <c r="G98" s="408">
        <f t="shared" si="6"/>
        <v>26</v>
      </c>
      <c r="H98" s="408">
        <f t="shared" si="6"/>
        <v>831</v>
      </c>
      <c r="I98" s="408">
        <f t="shared" si="6"/>
        <v>34</v>
      </c>
      <c r="J98" s="408">
        <f t="shared" si="6"/>
        <v>841.5</v>
      </c>
      <c r="K98" s="408">
        <f t="shared" si="6"/>
        <v>21</v>
      </c>
      <c r="L98" s="408">
        <f t="shared" si="6"/>
        <v>116.5</v>
      </c>
      <c r="M98" s="408">
        <f t="shared" si="6"/>
        <v>1789</v>
      </c>
    </row>
    <row r="100" spans="1:13" ht="14.25" customHeight="1">
      <c r="A100" s="245" t="s">
        <v>458</v>
      </c>
    </row>
    <row r="101" spans="1:13" ht="14.25" customHeight="1">
      <c r="A101" s="29" t="s">
        <v>459</v>
      </c>
    </row>
    <row r="102" spans="1:13" ht="14.25" customHeight="1">
      <c r="A102" s="245" t="s">
        <v>458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3F73-718A-4C4E-A5AA-6742DC0320CD}">
  <sheetPr codeName="Sheet44"/>
  <dimension ref="A1:F52"/>
  <sheetViews>
    <sheetView zoomScaleNormal="100" workbookViewId="0">
      <pane ySplit="3" topLeftCell="A29" activePane="bottomLeft" state="frozen"/>
      <selection pane="bottomLeft" activeCell="I52" sqref="I52"/>
      <selection activeCell="D58" sqref="D58"/>
    </sheetView>
  </sheetViews>
  <sheetFormatPr defaultColWidth="9.140625" defaultRowHeight="14.25" customHeight="1"/>
  <cols>
    <col min="1" max="1" width="17.140625" customWidth="1"/>
    <col min="2" max="2" width="13.85546875" style="194" customWidth="1"/>
    <col min="3" max="3" width="17.5703125" style="194" customWidth="1"/>
    <col min="4" max="4" width="10.42578125" style="194" customWidth="1"/>
    <col min="5" max="5" width="14.42578125" style="194" customWidth="1"/>
    <col min="6" max="6" width="19.140625" style="194" customWidth="1"/>
    <col min="7" max="7" width="20.5703125" bestFit="1" customWidth="1"/>
    <col min="8" max="8" width="15.28515625" customWidth="1"/>
    <col min="9" max="9" width="18.140625" customWidth="1"/>
    <col min="10" max="10" width="12.42578125" customWidth="1"/>
    <col min="11" max="11" width="14.5703125" customWidth="1"/>
  </cols>
  <sheetData>
    <row r="1" spans="1:6" ht="15.75" customHeight="1">
      <c r="A1" s="1" t="s">
        <v>444</v>
      </c>
    </row>
    <row r="3" spans="1:6" ht="44.25" customHeight="1">
      <c r="A3" s="111"/>
      <c r="B3" s="42" t="s">
        <v>445</v>
      </c>
      <c r="C3" s="42" t="s">
        <v>446</v>
      </c>
      <c r="D3" s="42" t="s">
        <v>447</v>
      </c>
      <c r="E3" s="42" t="s">
        <v>448</v>
      </c>
      <c r="F3" s="42" t="s">
        <v>449</v>
      </c>
    </row>
    <row r="4" spans="1:6" ht="12.75">
      <c r="A4" s="191" t="s">
        <v>321</v>
      </c>
      <c r="B4" s="191">
        <v>2</v>
      </c>
      <c r="C4" s="191">
        <v>95</v>
      </c>
      <c r="D4" s="191"/>
      <c r="E4" s="191"/>
      <c r="F4" s="244">
        <f>SUM(C4,E4)</f>
        <v>95</v>
      </c>
    </row>
    <row r="5" spans="1:6" s="97" customFormat="1" ht="14.25" customHeight="1">
      <c r="A5" s="191" t="s">
        <v>185</v>
      </c>
      <c r="B5" s="191">
        <v>2</v>
      </c>
      <c r="C5" s="191">
        <v>81</v>
      </c>
      <c r="D5" s="191"/>
      <c r="E5" s="191"/>
      <c r="F5" s="244">
        <f t="shared" ref="F5:F50" si="0">SUM(C5,E5)</f>
        <v>81</v>
      </c>
    </row>
    <row r="6" spans="1:6" s="97" customFormat="1" ht="14.25" customHeight="1">
      <c r="A6" s="191" t="s">
        <v>29</v>
      </c>
      <c r="B6" s="191">
        <v>1</v>
      </c>
      <c r="C6" s="191">
        <v>24</v>
      </c>
      <c r="D6" s="191"/>
      <c r="E6" s="191"/>
      <c r="F6" s="244">
        <f t="shared" si="0"/>
        <v>24</v>
      </c>
    </row>
    <row r="7" spans="1:6" s="97" customFormat="1" ht="14.25" customHeight="1">
      <c r="A7" s="191" t="s">
        <v>30</v>
      </c>
      <c r="B7" s="191">
        <v>1</v>
      </c>
      <c r="C7" s="191">
        <v>50</v>
      </c>
      <c r="D7" s="191">
        <v>1</v>
      </c>
      <c r="E7" s="191">
        <v>1.25</v>
      </c>
      <c r="F7" s="244">
        <f t="shared" si="0"/>
        <v>51.25</v>
      </c>
    </row>
    <row r="8" spans="1:6" ht="14.25" customHeight="1">
      <c r="A8" s="191" t="s">
        <v>32</v>
      </c>
      <c r="B8" s="191">
        <v>7</v>
      </c>
      <c r="C8" s="191">
        <v>155.69999999999999</v>
      </c>
      <c r="D8" s="191"/>
      <c r="E8" s="191"/>
      <c r="F8" s="244">
        <f t="shared" si="0"/>
        <v>155.69999999999999</v>
      </c>
    </row>
    <row r="9" spans="1:6" s="97" customFormat="1" ht="14.25" customHeight="1">
      <c r="A9" s="191" t="s">
        <v>33</v>
      </c>
      <c r="B9" s="191">
        <v>4</v>
      </c>
      <c r="C9" s="191">
        <v>140.5</v>
      </c>
      <c r="D9" s="191"/>
      <c r="E9" s="191"/>
      <c r="F9" s="244">
        <f t="shared" si="0"/>
        <v>140.5</v>
      </c>
    </row>
    <row r="10" spans="1:6" s="97" customFormat="1" ht="14.25" customHeight="1">
      <c r="A10" s="191" t="s">
        <v>37</v>
      </c>
      <c r="B10" s="191">
        <v>4</v>
      </c>
      <c r="C10" s="191">
        <v>73</v>
      </c>
      <c r="D10" s="191"/>
      <c r="E10" s="191"/>
      <c r="F10" s="244">
        <f t="shared" si="0"/>
        <v>73</v>
      </c>
    </row>
    <row r="11" spans="1:6" s="97" customFormat="1" ht="14.25" customHeight="1">
      <c r="A11" s="191" t="s">
        <v>215</v>
      </c>
      <c r="B11" s="191">
        <v>5</v>
      </c>
      <c r="C11" s="191">
        <v>132</v>
      </c>
      <c r="D11" s="191">
        <v>1</v>
      </c>
      <c r="E11" s="191">
        <v>25</v>
      </c>
      <c r="F11" s="244">
        <f t="shared" si="0"/>
        <v>157</v>
      </c>
    </row>
    <row r="12" spans="1:6" ht="14.25" customHeight="1">
      <c r="A12" s="191" t="s">
        <v>38</v>
      </c>
      <c r="B12" s="191">
        <v>5</v>
      </c>
      <c r="C12" s="191">
        <v>261.75</v>
      </c>
      <c r="D12" s="191">
        <v>1</v>
      </c>
      <c r="E12" s="191">
        <v>22.5</v>
      </c>
      <c r="F12" s="244">
        <f t="shared" si="0"/>
        <v>284.25</v>
      </c>
    </row>
    <row r="13" spans="1:6" ht="14.25" customHeight="1">
      <c r="A13" s="191" t="s">
        <v>42</v>
      </c>
      <c r="B13" s="191">
        <v>6</v>
      </c>
      <c r="C13" s="191">
        <v>194.5</v>
      </c>
      <c r="D13" s="191"/>
      <c r="E13" s="191"/>
      <c r="F13" s="244">
        <f t="shared" si="0"/>
        <v>194.5</v>
      </c>
    </row>
    <row r="14" spans="1:6" s="97" customFormat="1" ht="14.25" customHeight="1">
      <c r="A14" s="191" t="s">
        <v>44</v>
      </c>
      <c r="B14" s="191">
        <v>1</v>
      </c>
      <c r="C14" s="191">
        <v>43</v>
      </c>
      <c r="D14" s="191"/>
      <c r="E14" s="191"/>
      <c r="F14" s="244">
        <f t="shared" si="0"/>
        <v>43</v>
      </c>
    </row>
    <row r="15" spans="1:6" ht="14.25" customHeight="1">
      <c r="A15" s="191" t="s">
        <v>47</v>
      </c>
      <c r="B15" s="191">
        <v>1</v>
      </c>
      <c r="C15" s="191">
        <v>42</v>
      </c>
      <c r="D15" s="191"/>
      <c r="E15" s="191"/>
      <c r="F15" s="244">
        <f t="shared" si="0"/>
        <v>42</v>
      </c>
    </row>
    <row r="16" spans="1:6" ht="14.25" customHeight="1">
      <c r="A16" s="191" t="s">
        <v>49</v>
      </c>
      <c r="B16" s="191">
        <v>1</v>
      </c>
      <c r="C16" s="191">
        <v>53.5</v>
      </c>
      <c r="D16" s="191"/>
      <c r="E16" s="191"/>
      <c r="F16" s="244">
        <f t="shared" si="0"/>
        <v>53.5</v>
      </c>
    </row>
    <row r="17" spans="1:6" ht="14.25" customHeight="1">
      <c r="A17" s="191" t="s">
        <v>52</v>
      </c>
      <c r="B17" s="191">
        <v>3</v>
      </c>
      <c r="C17" s="191">
        <v>121.5</v>
      </c>
      <c r="D17" s="191"/>
      <c r="E17" s="191"/>
      <c r="F17" s="244">
        <f t="shared" si="0"/>
        <v>121.5</v>
      </c>
    </row>
    <row r="18" spans="1:6" ht="14.25" customHeight="1">
      <c r="A18" s="191" t="s">
        <v>54</v>
      </c>
      <c r="B18" s="191">
        <v>4</v>
      </c>
      <c r="C18" s="191">
        <v>204.5</v>
      </c>
      <c r="D18" s="191"/>
      <c r="E18" s="191"/>
      <c r="F18" s="244">
        <f t="shared" si="0"/>
        <v>204.5</v>
      </c>
    </row>
    <row r="19" spans="1:6" ht="14.25" customHeight="1">
      <c r="A19" s="191" t="s">
        <v>56</v>
      </c>
      <c r="B19" s="191">
        <v>2</v>
      </c>
      <c r="C19" s="191">
        <v>115</v>
      </c>
      <c r="D19" s="191"/>
      <c r="E19" s="191"/>
      <c r="F19" s="244">
        <f t="shared" si="0"/>
        <v>115</v>
      </c>
    </row>
    <row r="20" spans="1:6" ht="14.25" customHeight="1">
      <c r="A20" s="191" t="s">
        <v>57</v>
      </c>
      <c r="B20" s="191">
        <v>9</v>
      </c>
      <c r="C20" s="191">
        <v>463.5</v>
      </c>
      <c r="D20" s="191"/>
      <c r="E20" s="191"/>
      <c r="F20" s="244">
        <f t="shared" si="0"/>
        <v>463.5</v>
      </c>
    </row>
    <row r="21" spans="1:6" ht="14.25" customHeight="1">
      <c r="A21" s="191" t="s">
        <v>59</v>
      </c>
      <c r="B21" s="191">
        <v>10</v>
      </c>
      <c r="C21" s="191">
        <v>380</v>
      </c>
      <c r="D21" s="191">
        <v>1</v>
      </c>
      <c r="E21" s="191">
        <v>9.25</v>
      </c>
      <c r="F21" s="244">
        <f t="shared" si="0"/>
        <v>389.25</v>
      </c>
    </row>
    <row r="22" spans="1:6" ht="14.25" customHeight="1">
      <c r="A22" s="191" t="s">
        <v>322</v>
      </c>
      <c r="B22" s="191">
        <v>15</v>
      </c>
      <c r="C22" s="191">
        <v>424.5</v>
      </c>
      <c r="D22" s="191"/>
      <c r="E22" s="191"/>
      <c r="F22" s="244">
        <f t="shared" si="0"/>
        <v>424.5</v>
      </c>
    </row>
    <row r="23" spans="1:6" ht="14.25" customHeight="1">
      <c r="A23" s="191" t="s">
        <v>222</v>
      </c>
      <c r="B23" s="191">
        <v>7</v>
      </c>
      <c r="C23" s="191">
        <v>199.5</v>
      </c>
      <c r="D23" s="191"/>
      <c r="E23" s="191"/>
      <c r="F23" s="244">
        <f t="shared" si="0"/>
        <v>199.5</v>
      </c>
    </row>
    <row r="24" spans="1:6" ht="14.25" customHeight="1">
      <c r="A24" s="191" t="s">
        <v>60</v>
      </c>
      <c r="B24" s="191">
        <v>2</v>
      </c>
      <c r="C24" s="191">
        <v>96</v>
      </c>
      <c r="D24" s="191"/>
      <c r="E24" s="191"/>
      <c r="F24" s="244">
        <f t="shared" si="0"/>
        <v>96</v>
      </c>
    </row>
    <row r="25" spans="1:6" s="97" customFormat="1" ht="14.25" customHeight="1">
      <c r="A25" s="191" t="s">
        <v>323</v>
      </c>
      <c r="B25" s="191">
        <v>7</v>
      </c>
      <c r="C25" s="191">
        <v>199.5</v>
      </c>
      <c r="D25" s="191">
        <v>1</v>
      </c>
      <c r="E25" s="191">
        <v>12</v>
      </c>
      <c r="F25" s="244">
        <f t="shared" si="0"/>
        <v>211.5</v>
      </c>
    </row>
    <row r="26" spans="1:6" ht="14.25" customHeight="1">
      <c r="A26" s="191" t="s">
        <v>63</v>
      </c>
      <c r="B26" s="191">
        <v>1</v>
      </c>
      <c r="C26" s="191">
        <v>46.5</v>
      </c>
      <c r="D26" s="191"/>
      <c r="E26" s="191"/>
      <c r="F26" s="244">
        <f t="shared" si="0"/>
        <v>46.5</v>
      </c>
    </row>
    <row r="27" spans="1:6" s="97" customFormat="1" ht="14.25" customHeight="1">
      <c r="A27" s="191" t="s">
        <v>65</v>
      </c>
      <c r="B27" s="191">
        <v>3</v>
      </c>
      <c r="C27" s="191">
        <v>118</v>
      </c>
      <c r="D27" s="191"/>
      <c r="E27" s="191"/>
      <c r="F27" s="244">
        <f t="shared" si="0"/>
        <v>118</v>
      </c>
    </row>
    <row r="28" spans="1:6" s="97" customFormat="1" ht="14.25" customHeight="1">
      <c r="A28" s="191" t="s">
        <v>70</v>
      </c>
      <c r="B28" s="191">
        <v>8</v>
      </c>
      <c r="C28" s="191">
        <v>394.5</v>
      </c>
      <c r="D28" s="191"/>
      <c r="E28" s="191"/>
      <c r="F28" s="244">
        <f t="shared" si="0"/>
        <v>394.5</v>
      </c>
    </row>
    <row r="29" spans="1:6" ht="14.25" customHeight="1">
      <c r="A29" s="191" t="s">
        <v>74</v>
      </c>
      <c r="B29" s="191">
        <v>1</v>
      </c>
      <c r="C29" s="191">
        <v>32</v>
      </c>
      <c r="D29" s="191"/>
      <c r="E29" s="191"/>
      <c r="F29" s="244">
        <f t="shared" si="0"/>
        <v>32</v>
      </c>
    </row>
    <row r="30" spans="1:6" s="97" customFormat="1" ht="14.25" customHeight="1">
      <c r="A30" s="191" t="s">
        <v>75</v>
      </c>
      <c r="B30" s="191">
        <v>3</v>
      </c>
      <c r="C30" s="191">
        <v>122</v>
      </c>
      <c r="D30" s="191"/>
      <c r="E30" s="191"/>
      <c r="F30" s="244">
        <f t="shared" si="0"/>
        <v>122</v>
      </c>
    </row>
    <row r="31" spans="1:6" ht="14.25" customHeight="1">
      <c r="A31" s="191" t="s">
        <v>76</v>
      </c>
      <c r="B31" s="191">
        <v>5</v>
      </c>
      <c r="C31" s="191">
        <v>256</v>
      </c>
      <c r="D31" s="191"/>
      <c r="E31" s="191"/>
      <c r="F31" s="244">
        <f t="shared" si="0"/>
        <v>256</v>
      </c>
    </row>
    <row r="32" spans="1:6" ht="14.25" customHeight="1">
      <c r="A32" s="191" t="s">
        <v>79</v>
      </c>
      <c r="B32" s="191">
        <v>5</v>
      </c>
      <c r="C32" s="191">
        <v>225</v>
      </c>
      <c r="D32" s="191"/>
      <c r="E32" s="191"/>
      <c r="F32" s="244">
        <f t="shared" si="0"/>
        <v>225</v>
      </c>
    </row>
    <row r="33" spans="1:6" ht="14.25" customHeight="1">
      <c r="A33" s="191" t="s">
        <v>187</v>
      </c>
      <c r="B33" s="191">
        <v>1</v>
      </c>
      <c r="C33" s="191">
        <v>41</v>
      </c>
      <c r="D33" s="191"/>
      <c r="E33" s="191"/>
      <c r="F33" s="244">
        <f t="shared" si="0"/>
        <v>41</v>
      </c>
    </row>
    <row r="34" spans="1:6" s="97" customFormat="1" ht="14.25" customHeight="1">
      <c r="A34" s="191" t="s">
        <v>82</v>
      </c>
      <c r="B34" s="191">
        <v>1</v>
      </c>
      <c r="C34" s="191">
        <v>44</v>
      </c>
      <c r="D34" s="191">
        <v>1</v>
      </c>
      <c r="E34" s="191">
        <v>4</v>
      </c>
      <c r="F34" s="244">
        <f t="shared" si="0"/>
        <v>48</v>
      </c>
    </row>
    <row r="35" spans="1:6" ht="14.25" customHeight="1">
      <c r="A35" s="191" t="s">
        <v>226</v>
      </c>
      <c r="B35" s="191">
        <v>1</v>
      </c>
      <c r="C35" s="191">
        <v>23.3</v>
      </c>
      <c r="D35" s="191"/>
      <c r="E35" s="191"/>
      <c r="F35" s="244">
        <f t="shared" si="0"/>
        <v>23.3</v>
      </c>
    </row>
    <row r="36" spans="1:6" ht="14.25" customHeight="1">
      <c r="A36" s="191" t="s">
        <v>85</v>
      </c>
      <c r="B36" s="191">
        <v>1</v>
      </c>
      <c r="C36" s="191">
        <v>43</v>
      </c>
      <c r="D36" s="191"/>
      <c r="E36" s="191"/>
      <c r="F36" s="244">
        <f t="shared" si="0"/>
        <v>43</v>
      </c>
    </row>
    <row r="37" spans="1:6" ht="14.25" customHeight="1">
      <c r="A37" s="191" t="s">
        <v>88</v>
      </c>
      <c r="B37" s="191">
        <v>2</v>
      </c>
      <c r="C37" s="191">
        <v>103.5</v>
      </c>
      <c r="D37" s="191"/>
      <c r="E37" s="191"/>
      <c r="F37" s="244">
        <f t="shared" si="0"/>
        <v>103.5</v>
      </c>
    </row>
    <row r="38" spans="1:6" ht="14.25" customHeight="1">
      <c r="A38" s="191" t="s">
        <v>227</v>
      </c>
      <c r="B38" s="191">
        <v>4</v>
      </c>
      <c r="C38" s="191">
        <v>204.6</v>
      </c>
      <c r="D38" s="191">
        <v>1</v>
      </c>
      <c r="E38" s="191">
        <v>2</v>
      </c>
      <c r="F38" s="244">
        <f t="shared" si="0"/>
        <v>206.6</v>
      </c>
    </row>
    <row r="39" spans="1:6" ht="14.25" customHeight="1">
      <c r="A39" s="191" t="s">
        <v>91</v>
      </c>
      <c r="B39" s="191">
        <v>3</v>
      </c>
      <c r="C39" s="191">
        <v>84</v>
      </c>
      <c r="D39" s="191"/>
      <c r="E39" s="191"/>
      <c r="F39" s="244">
        <f t="shared" si="0"/>
        <v>84</v>
      </c>
    </row>
    <row r="40" spans="1:6" ht="14.25" customHeight="1">
      <c r="A40" s="191" t="s">
        <v>92</v>
      </c>
      <c r="B40" s="191">
        <v>4</v>
      </c>
      <c r="C40" s="191">
        <v>169.5</v>
      </c>
      <c r="D40" s="191"/>
      <c r="E40" s="191"/>
      <c r="F40" s="244">
        <f t="shared" si="0"/>
        <v>169.5</v>
      </c>
    </row>
    <row r="41" spans="1:6" ht="14.25" customHeight="1">
      <c r="A41" s="191" t="s">
        <v>189</v>
      </c>
      <c r="B41" s="191">
        <v>8</v>
      </c>
      <c r="C41" s="191">
        <v>432</v>
      </c>
      <c r="D41" s="191"/>
      <c r="E41" s="191"/>
      <c r="F41" s="244">
        <f t="shared" si="0"/>
        <v>432</v>
      </c>
    </row>
    <row r="42" spans="1:6" ht="14.25" customHeight="1">
      <c r="A42" s="191" t="s">
        <v>96</v>
      </c>
      <c r="B42" s="191">
        <v>1</v>
      </c>
      <c r="C42" s="191">
        <v>46.5</v>
      </c>
      <c r="D42" s="191"/>
      <c r="E42" s="191"/>
      <c r="F42" s="244">
        <f t="shared" si="0"/>
        <v>46.5</v>
      </c>
    </row>
    <row r="43" spans="1:6" ht="14.25" customHeight="1">
      <c r="A43" s="191" t="s">
        <v>98</v>
      </c>
      <c r="B43" s="191">
        <v>3</v>
      </c>
      <c r="C43" s="191">
        <v>76.5</v>
      </c>
      <c r="D43" s="191">
        <v>1</v>
      </c>
      <c r="E43" s="191">
        <v>3.52</v>
      </c>
      <c r="F43" s="244">
        <f t="shared" si="0"/>
        <v>80.02</v>
      </c>
    </row>
    <row r="44" spans="1:6" ht="14.25" customHeight="1">
      <c r="A44" s="191" t="s">
        <v>99</v>
      </c>
      <c r="B44" s="191">
        <v>2</v>
      </c>
      <c r="C44" s="191">
        <v>74.5</v>
      </c>
      <c r="D44" s="191"/>
      <c r="E44" s="191"/>
      <c r="F44" s="244">
        <f t="shared" si="0"/>
        <v>74.5</v>
      </c>
    </row>
    <row r="45" spans="1:6" s="97" customFormat="1" ht="14.25" customHeight="1">
      <c r="A45" s="191" t="s">
        <v>228</v>
      </c>
      <c r="B45" s="191">
        <v>4</v>
      </c>
      <c r="C45" s="191">
        <v>195</v>
      </c>
      <c r="D45" s="191"/>
      <c r="E45" s="191"/>
      <c r="F45" s="244">
        <f t="shared" si="0"/>
        <v>195</v>
      </c>
    </row>
    <row r="46" spans="1:6" ht="14.25" customHeight="1">
      <c r="A46" s="191" t="s">
        <v>102</v>
      </c>
      <c r="B46" s="191">
        <v>2</v>
      </c>
      <c r="C46" s="191">
        <v>65</v>
      </c>
      <c r="D46" s="191"/>
      <c r="E46" s="191"/>
      <c r="F46" s="244">
        <f t="shared" si="0"/>
        <v>65</v>
      </c>
    </row>
    <row r="47" spans="1:6" ht="14.25" customHeight="1">
      <c r="A47" s="191" t="s">
        <v>104</v>
      </c>
      <c r="B47" s="191">
        <v>10</v>
      </c>
      <c r="C47" s="191">
        <v>424</v>
      </c>
      <c r="D47" s="191">
        <v>1</v>
      </c>
      <c r="E47" s="191">
        <v>12.25</v>
      </c>
      <c r="F47" s="244">
        <f t="shared" si="0"/>
        <v>436.25</v>
      </c>
    </row>
    <row r="48" spans="1:6" ht="14.25" customHeight="1">
      <c r="A48" s="191" t="s">
        <v>105</v>
      </c>
      <c r="B48" s="191">
        <v>2</v>
      </c>
      <c r="C48" s="191">
        <v>90</v>
      </c>
      <c r="D48" s="191"/>
      <c r="E48" s="191"/>
      <c r="F48" s="244">
        <f t="shared" si="0"/>
        <v>90</v>
      </c>
    </row>
    <row r="49" spans="1:6" s="97" customFormat="1" ht="14.25" customHeight="1">
      <c r="A49" s="191" t="s">
        <v>106</v>
      </c>
      <c r="B49" s="191">
        <v>1</v>
      </c>
      <c r="C49" s="191">
        <v>40</v>
      </c>
      <c r="D49" s="191"/>
      <c r="E49" s="191"/>
      <c r="F49" s="244">
        <f t="shared" si="0"/>
        <v>40</v>
      </c>
    </row>
    <row r="50" spans="1:6" s="97" customFormat="1" ht="14.25" customHeight="1">
      <c r="A50" s="191" t="s">
        <v>108</v>
      </c>
      <c r="B50" s="191">
        <v>3</v>
      </c>
      <c r="C50" s="191">
        <v>98</v>
      </c>
      <c r="D50" s="191"/>
      <c r="E50" s="191"/>
      <c r="F50" s="244">
        <f t="shared" si="0"/>
        <v>98</v>
      </c>
    </row>
    <row r="52" spans="1:6" ht="14.25" customHeight="1">
      <c r="A52" s="245" t="s">
        <v>458</v>
      </c>
    </row>
  </sheetData>
  <conditionalFormatting sqref="B4:E50">
    <cfRule type="cellIs" dxfId="86" priority="1" operator="lessThan">
      <formula>0</formula>
    </cfRule>
    <cfRule type="cellIs" dxfId="85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2FB3-DCB4-4FB2-8935-393C6DEE25F4}">
  <sheetPr codeName="Sheet45"/>
  <dimension ref="A1:G53"/>
  <sheetViews>
    <sheetView zoomScaleNormal="100" workbookViewId="0">
      <pane ySplit="3" topLeftCell="A28" activePane="bottomLeft" state="frozen"/>
      <selection pane="bottomLeft" activeCell="A48" sqref="A48:A53"/>
      <selection activeCell="D58" sqref="D58"/>
    </sheetView>
  </sheetViews>
  <sheetFormatPr defaultColWidth="8.85546875" defaultRowHeight="14.25" customHeight="1"/>
  <cols>
    <col min="1" max="1" width="21.140625" customWidth="1"/>
    <col min="2" max="2" width="13.28515625" style="194" customWidth="1"/>
    <col min="3" max="3" width="17.5703125" style="194" customWidth="1"/>
    <col min="4" max="4" width="8.28515625" style="194" bestFit="1" customWidth="1"/>
    <col min="5" max="5" width="13.28515625" style="194" customWidth="1"/>
    <col min="6" max="6" width="19.7109375" style="194" customWidth="1"/>
    <col min="7" max="7" width="16.85546875" style="194" customWidth="1"/>
    <col min="8" max="8" width="14.28515625" customWidth="1"/>
  </cols>
  <sheetData>
    <row r="1" spans="1:6" ht="14.25" customHeight="1">
      <c r="A1" s="1" t="s">
        <v>444</v>
      </c>
    </row>
    <row r="3" spans="1:6" ht="41.25" customHeight="1">
      <c r="A3" s="111"/>
      <c r="B3" s="42" t="s">
        <v>445</v>
      </c>
      <c r="C3" s="42" t="s">
        <v>446</v>
      </c>
      <c r="D3" s="42" t="s">
        <v>447</v>
      </c>
      <c r="E3" s="42" t="s">
        <v>448</v>
      </c>
      <c r="F3" s="42" t="s">
        <v>449</v>
      </c>
    </row>
    <row r="4" spans="1:6" ht="14.25" customHeight="1">
      <c r="A4" s="191" t="s">
        <v>109</v>
      </c>
      <c r="B4" s="191">
        <v>6</v>
      </c>
      <c r="C4" s="191">
        <v>295</v>
      </c>
      <c r="D4" s="191"/>
      <c r="E4" s="191"/>
      <c r="F4" s="93">
        <f t="shared" ref="F4:F46" si="0">SUM(C4,E4)</f>
        <v>295</v>
      </c>
    </row>
    <row r="5" spans="1:6" ht="14.25" customHeight="1">
      <c r="A5" s="191" t="s">
        <v>229</v>
      </c>
      <c r="B5" s="191">
        <v>7</v>
      </c>
      <c r="C5" s="191">
        <v>234</v>
      </c>
      <c r="D5" s="191"/>
      <c r="E5" s="191"/>
      <c r="F5" s="93">
        <f t="shared" si="0"/>
        <v>234</v>
      </c>
    </row>
    <row r="6" spans="1:6" s="97" customFormat="1" ht="14.25" customHeight="1">
      <c r="A6" s="191" t="s">
        <v>112</v>
      </c>
      <c r="B6" s="191">
        <v>4</v>
      </c>
      <c r="C6" s="191">
        <v>178</v>
      </c>
      <c r="D6" s="191"/>
      <c r="E6" s="191"/>
      <c r="F6" s="93">
        <f t="shared" si="0"/>
        <v>178</v>
      </c>
    </row>
    <row r="7" spans="1:6" ht="14.25" customHeight="1">
      <c r="A7" s="191" t="s">
        <v>324</v>
      </c>
      <c r="B7" s="191">
        <v>8</v>
      </c>
      <c r="C7" s="191">
        <v>250.5</v>
      </c>
      <c r="D7" s="191"/>
      <c r="E7" s="191"/>
      <c r="F7" s="93">
        <f t="shared" si="0"/>
        <v>250.5</v>
      </c>
    </row>
    <row r="8" spans="1:6" ht="14.25" customHeight="1">
      <c r="A8" s="191" t="s">
        <v>114</v>
      </c>
      <c r="B8" s="191">
        <v>4</v>
      </c>
      <c r="C8" s="191">
        <v>147.25</v>
      </c>
      <c r="D8" s="191">
        <v>1</v>
      </c>
      <c r="E8" s="191">
        <v>14.75</v>
      </c>
      <c r="F8" s="93">
        <f t="shared" si="0"/>
        <v>162</v>
      </c>
    </row>
    <row r="9" spans="1:6" ht="14.25" customHeight="1">
      <c r="A9" s="191" t="s">
        <v>116</v>
      </c>
      <c r="B9" s="191">
        <v>1</v>
      </c>
      <c r="C9" s="191">
        <v>59</v>
      </c>
      <c r="D9" s="191"/>
      <c r="E9" s="191"/>
      <c r="F9" s="93">
        <f t="shared" si="0"/>
        <v>59</v>
      </c>
    </row>
    <row r="10" spans="1:6" ht="14.25" customHeight="1">
      <c r="A10" s="191" t="s">
        <v>190</v>
      </c>
      <c r="B10" s="191">
        <v>3</v>
      </c>
      <c r="C10" s="191">
        <v>63</v>
      </c>
      <c r="D10" s="191">
        <v>1</v>
      </c>
      <c r="E10" s="191">
        <v>3.3</v>
      </c>
      <c r="F10" s="93">
        <f t="shared" si="0"/>
        <v>66.3</v>
      </c>
    </row>
    <row r="11" spans="1:6" ht="14.25" customHeight="1">
      <c r="A11" s="191" t="s">
        <v>119</v>
      </c>
      <c r="B11" s="191">
        <v>2</v>
      </c>
      <c r="C11" s="191">
        <v>57.5</v>
      </c>
      <c r="D11" s="191"/>
      <c r="E11" s="191"/>
      <c r="F11" s="93">
        <f t="shared" si="0"/>
        <v>57.5</v>
      </c>
    </row>
    <row r="12" spans="1:6" ht="14.25" customHeight="1">
      <c r="A12" s="191" t="s">
        <v>332</v>
      </c>
      <c r="B12" s="191">
        <v>2</v>
      </c>
      <c r="C12" s="191">
        <v>74.5</v>
      </c>
      <c r="D12" s="191"/>
      <c r="E12" s="191"/>
      <c r="F12" s="93">
        <f t="shared" si="0"/>
        <v>74.5</v>
      </c>
    </row>
    <row r="13" spans="1:6" s="97" customFormat="1" ht="14.25" customHeight="1">
      <c r="A13" s="191" t="s">
        <v>124</v>
      </c>
      <c r="B13" s="191">
        <v>13</v>
      </c>
      <c r="C13" s="191">
        <v>533</v>
      </c>
      <c r="D13" s="191">
        <v>1</v>
      </c>
      <c r="E13" s="191">
        <v>17.5</v>
      </c>
      <c r="F13" s="93">
        <f t="shared" si="0"/>
        <v>550.5</v>
      </c>
    </row>
    <row r="14" spans="1:6" s="97" customFormat="1" ht="14.25" customHeight="1">
      <c r="A14" s="191" t="s">
        <v>125</v>
      </c>
      <c r="B14" s="191">
        <v>1</v>
      </c>
      <c r="C14" s="191">
        <v>67</v>
      </c>
      <c r="D14" s="191"/>
      <c r="E14" s="191"/>
      <c r="F14" s="93">
        <f t="shared" si="0"/>
        <v>67</v>
      </c>
    </row>
    <row r="15" spans="1:6" s="97" customFormat="1" ht="14.25" customHeight="1">
      <c r="A15" s="191" t="s">
        <v>230</v>
      </c>
      <c r="B15" s="191">
        <v>4</v>
      </c>
      <c r="C15" s="191">
        <v>130.25</v>
      </c>
      <c r="D15" s="191"/>
      <c r="E15" s="191"/>
      <c r="F15" s="93">
        <f t="shared" si="0"/>
        <v>130.25</v>
      </c>
    </row>
    <row r="16" spans="1:6" s="97" customFormat="1" ht="14.25" customHeight="1">
      <c r="A16" s="191" t="s">
        <v>126</v>
      </c>
      <c r="B16" s="191">
        <v>7</v>
      </c>
      <c r="C16" s="191">
        <v>351</v>
      </c>
      <c r="D16" s="191"/>
      <c r="E16" s="191"/>
      <c r="F16" s="93">
        <f t="shared" si="0"/>
        <v>351</v>
      </c>
    </row>
    <row r="17" spans="1:6" s="97" customFormat="1" ht="14.25" customHeight="1">
      <c r="A17" s="191" t="s">
        <v>191</v>
      </c>
      <c r="B17" s="191">
        <v>1</v>
      </c>
      <c r="C17" s="191">
        <v>44</v>
      </c>
      <c r="D17" s="191"/>
      <c r="E17" s="191"/>
      <c r="F17" s="93">
        <f t="shared" si="0"/>
        <v>44</v>
      </c>
    </row>
    <row r="18" spans="1:6" s="97" customFormat="1" ht="14.25" customHeight="1">
      <c r="A18" s="191" t="s">
        <v>129</v>
      </c>
      <c r="B18" s="191">
        <v>1</v>
      </c>
      <c r="C18" s="191">
        <v>42.5</v>
      </c>
      <c r="D18" s="191"/>
      <c r="E18" s="191"/>
      <c r="F18" s="93">
        <f t="shared" si="0"/>
        <v>42.5</v>
      </c>
    </row>
    <row r="19" spans="1:6" s="97" customFormat="1" ht="14.25" customHeight="1">
      <c r="A19" s="191" t="s">
        <v>130</v>
      </c>
      <c r="B19" s="191">
        <v>7</v>
      </c>
      <c r="C19" s="191">
        <v>283</v>
      </c>
      <c r="D19" s="191"/>
      <c r="E19" s="191"/>
      <c r="F19" s="93">
        <f t="shared" si="0"/>
        <v>283</v>
      </c>
    </row>
    <row r="20" spans="1:6" ht="14.25" customHeight="1">
      <c r="A20" s="191" t="s">
        <v>131</v>
      </c>
      <c r="B20" s="191">
        <v>3</v>
      </c>
      <c r="C20" s="191">
        <v>175.5</v>
      </c>
      <c r="D20" s="191"/>
      <c r="E20" s="191"/>
      <c r="F20" s="93">
        <f t="shared" si="0"/>
        <v>175.5</v>
      </c>
    </row>
    <row r="21" spans="1:6" ht="14.25" customHeight="1">
      <c r="A21" s="191" t="s">
        <v>132</v>
      </c>
      <c r="B21" s="191">
        <v>3</v>
      </c>
      <c r="C21" s="191">
        <v>128.5</v>
      </c>
      <c r="D21" s="191">
        <v>1</v>
      </c>
      <c r="E21" s="191">
        <v>10</v>
      </c>
      <c r="F21" s="93">
        <f t="shared" si="0"/>
        <v>138.5</v>
      </c>
    </row>
    <row r="22" spans="1:6" ht="14.25" customHeight="1">
      <c r="A22" s="191" t="s">
        <v>134</v>
      </c>
      <c r="B22" s="191">
        <v>3</v>
      </c>
      <c r="C22" s="191">
        <v>94</v>
      </c>
      <c r="D22" s="191">
        <v>1</v>
      </c>
      <c r="E22" s="191">
        <v>3.75</v>
      </c>
      <c r="F22" s="93">
        <f t="shared" si="0"/>
        <v>97.75</v>
      </c>
    </row>
    <row r="23" spans="1:6" ht="14.25" customHeight="1">
      <c r="A23" s="191" t="s">
        <v>135</v>
      </c>
      <c r="B23" s="191">
        <v>3</v>
      </c>
      <c r="C23" s="191">
        <v>157.5</v>
      </c>
      <c r="D23" s="191"/>
      <c r="E23" s="191"/>
      <c r="F23" s="93">
        <f t="shared" si="0"/>
        <v>157.5</v>
      </c>
    </row>
    <row r="24" spans="1:6" ht="14.25" customHeight="1">
      <c r="A24" s="191" t="s">
        <v>232</v>
      </c>
      <c r="B24" s="191">
        <v>11</v>
      </c>
      <c r="C24" s="191">
        <v>457</v>
      </c>
      <c r="D24" s="191">
        <v>1</v>
      </c>
      <c r="E24" s="191">
        <v>22.5</v>
      </c>
      <c r="F24" s="93">
        <f t="shared" si="0"/>
        <v>479.5</v>
      </c>
    </row>
    <row r="25" spans="1:6" ht="14.25" customHeight="1">
      <c r="A25" s="191" t="s">
        <v>233</v>
      </c>
      <c r="B25" s="191">
        <v>3</v>
      </c>
      <c r="C25" s="191">
        <v>120</v>
      </c>
      <c r="D25" s="191">
        <v>1</v>
      </c>
      <c r="E25" s="191">
        <v>14.5</v>
      </c>
      <c r="F25" s="93">
        <f t="shared" si="0"/>
        <v>134.5</v>
      </c>
    </row>
    <row r="26" spans="1:6" s="97" customFormat="1" ht="14.25" customHeight="1">
      <c r="A26" s="191" t="s">
        <v>325</v>
      </c>
      <c r="B26" s="191">
        <v>17</v>
      </c>
      <c r="C26" s="191">
        <v>620.25</v>
      </c>
      <c r="D26" s="191">
        <v>1</v>
      </c>
      <c r="E26" s="191">
        <v>22.83</v>
      </c>
      <c r="F26" s="93">
        <f t="shared" si="0"/>
        <v>643.08000000000004</v>
      </c>
    </row>
    <row r="27" spans="1:6" s="97" customFormat="1" ht="14.25" customHeight="1">
      <c r="A27" s="191" t="s">
        <v>137</v>
      </c>
      <c r="B27" s="191">
        <v>5</v>
      </c>
      <c r="C27" s="191">
        <v>218</v>
      </c>
      <c r="D27" s="191"/>
      <c r="E27" s="191"/>
      <c r="F27" s="93">
        <f t="shared" si="0"/>
        <v>218</v>
      </c>
    </row>
    <row r="28" spans="1:6" ht="14.25" customHeight="1">
      <c r="A28" s="191" t="s">
        <v>138</v>
      </c>
      <c r="B28" s="191">
        <v>5</v>
      </c>
      <c r="C28" s="191">
        <v>177.5</v>
      </c>
      <c r="D28" s="191"/>
      <c r="E28" s="191"/>
      <c r="F28" s="93">
        <f t="shared" si="0"/>
        <v>177.5</v>
      </c>
    </row>
    <row r="29" spans="1:6" ht="14.25" customHeight="1">
      <c r="A29" s="191" t="s">
        <v>139</v>
      </c>
      <c r="B29" s="191">
        <v>4</v>
      </c>
      <c r="C29" s="191">
        <v>168</v>
      </c>
      <c r="D29" s="191">
        <v>2</v>
      </c>
      <c r="E29" s="191">
        <v>16.5</v>
      </c>
      <c r="F29" s="93">
        <f t="shared" si="0"/>
        <v>184.5</v>
      </c>
    </row>
    <row r="30" spans="1:6" ht="14.25" customHeight="1">
      <c r="A30" s="191" t="s">
        <v>140</v>
      </c>
      <c r="B30" s="191">
        <v>1</v>
      </c>
      <c r="C30" s="191">
        <v>55</v>
      </c>
      <c r="D30" s="191"/>
      <c r="E30" s="191"/>
      <c r="F30" s="93">
        <f t="shared" si="0"/>
        <v>55</v>
      </c>
    </row>
    <row r="31" spans="1:6" ht="14.25" customHeight="1">
      <c r="A31" s="191" t="s">
        <v>142</v>
      </c>
      <c r="B31" s="191">
        <v>2</v>
      </c>
      <c r="C31" s="191">
        <v>59</v>
      </c>
      <c r="D31" s="191">
        <v>1</v>
      </c>
      <c r="E31" s="191">
        <v>17.25</v>
      </c>
      <c r="F31" s="93">
        <f t="shared" si="0"/>
        <v>76.25</v>
      </c>
    </row>
    <row r="32" spans="1:6" ht="14.25" customHeight="1">
      <c r="A32" s="191" t="s">
        <v>144</v>
      </c>
      <c r="B32" s="191">
        <v>1</v>
      </c>
      <c r="C32" s="191">
        <v>53</v>
      </c>
      <c r="D32" s="191"/>
      <c r="E32" s="191"/>
      <c r="F32" s="93">
        <f t="shared" si="0"/>
        <v>53</v>
      </c>
    </row>
    <row r="33" spans="1:6" ht="14.25" customHeight="1">
      <c r="A33" s="191" t="s">
        <v>145</v>
      </c>
      <c r="B33" s="191">
        <v>8</v>
      </c>
      <c r="C33" s="191">
        <v>356</v>
      </c>
      <c r="D33" s="191"/>
      <c r="E33" s="191"/>
      <c r="F33" s="93">
        <f t="shared" si="0"/>
        <v>356</v>
      </c>
    </row>
    <row r="34" spans="1:6" ht="14.25" customHeight="1">
      <c r="A34" s="191" t="s">
        <v>326</v>
      </c>
      <c r="B34" s="191">
        <v>9</v>
      </c>
      <c r="C34" s="191">
        <v>444</v>
      </c>
      <c r="D34" s="191"/>
      <c r="E34" s="191"/>
      <c r="F34" s="93">
        <f t="shared" si="0"/>
        <v>444</v>
      </c>
    </row>
    <row r="35" spans="1:6" ht="14.25" customHeight="1">
      <c r="A35" s="191" t="s">
        <v>150</v>
      </c>
      <c r="B35" s="191">
        <v>1</v>
      </c>
      <c r="C35" s="191">
        <v>35</v>
      </c>
      <c r="D35" s="191"/>
      <c r="E35" s="191"/>
      <c r="F35" s="93">
        <f t="shared" si="0"/>
        <v>35</v>
      </c>
    </row>
    <row r="36" spans="1:6" ht="14.25" customHeight="1">
      <c r="A36" s="191" t="s">
        <v>236</v>
      </c>
      <c r="B36" s="191">
        <v>4</v>
      </c>
      <c r="C36" s="191">
        <v>91</v>
      </c>
      <c r="D36" s="191"/>
      <c r="E36" s="191"/>
      <c r="F36" s="93">
        <f t="shared" si="0"/>
        <v>91</v>
      </c>
    </row>
    <row r="37" spans="1:6" ht="14.25" customHeight="1">
      <c r="A37" s="191" t="s">
        <v>153</v>
      </c>
      <c r="B37" s="191">
        <v>2</v>
      </c>
      <c r="C37" s="191">
        <v>50.5</v>
      </c>
      <c r="D37" s="191"/>
      <c r="E37" s="191"/>
      <c r="F37" s="93">
        <f t="shared" si="0"/>
        <v>50.5</v>
      </c>
    </row>
    <row r="38" spans="1:6" ht="14.25" customHeight="1">
      <c r="A38" s="191" t="s">
        <v>160</v>
      </c>
      <c r="B38" s="191">
        <v>1</v>
      </c>
      <c r="C38" s="191">
        <v>67</v>
      </c>
      <c r="D38" s="191">
        <v>1</v>
      </c>
      <c r="E38" s="191">
        <v>0</v>
      </c>
      <c r="F38" s="93">
        <f t="shared" si="0"/>
        <v>67</v>
      </c>
    </row>
    <row r="39" spans="1:6" ht="14.25" customHeight="1">
      <c r="A39" s="191" t="s">
        <v>162</v>
      </c>
      <c r="B39" s="191">
        <v>3</v>
      </c>
      <c r="C39" s="191">
        <v>85</v>
      </c>
      <c r="D39" s="191"/>
      <c r="E39" s="191"/>
      <c r="F39" s="93">
        <f t="shared" si="0"/>
        <v>85</v>
      </c>
    </row>
    <row r="40" spans="1:6" s="97" customFormat="1" ht="14.25" customHeight="1">
      <c r="A40" s="191" t="s">
        <v>237</v>
      </c>
      <c r="B40" s="191">
        <v>5</v>
      </c>
      <c r="C40" s="191">
        <v>198.5</v>
      </c>
      <c r="D40" s="191">
        <v>2</v>
      </c>
      <c r="E40" s="191">
        <v>43.5</v>
      </c>
      <c r="F40" s="93">
        <f t="shared" si="0"/>
        <v>242</v>
      </c>
    </row>
    <row r="41" spans="1:6" ht="14.25" customHeight="1">
      <c r="A41" s="191" t="s">
        <v>163</v>
      </c>
      <c r="B41" s="191">
        <v>4</v>
      </c>
      <c r="C41" s="191">
        <v>116</v>
      </c>
      <c r="D41" s="191"/>
      <c r="E41" s="191"/>
      <c r="F41" s="93">
        <f t="shared" si="0"/>
        <v>116</v>
      </c>
    </row>
    <row r="42" spans="1:6" s="97" customFormat="1" ht="14.25" customHeight="1">
      <c r="A42" s="191" t="s">
        <v>164</v>
      </c>
      <c r="B42" s="191">
        <v>3</v>
      </c>
      <c r="C42" s="191">
        <v>111.5</v>
      </c>
      <c r="D42" s="191">
        <v>1</v>
      </c>
      <c r="E42" s="191">
        <v>15</v>
      </c>
      <c r="F42" s="93">
        <f t="shared" si="0"/>
        <v>126.5</v>
      </c>
    </row>
    <row r="43" spans="1:6" ht="14.25" customHeight="1">
      <c r="A43" s="191" t="s">
        <v>192</v>
      </c>
      <c r="B43" s="191">
        <v>1</v>
      </c>
      <c r="C43" s="191">
        <v>42.5</v>
      </c>
      <c r="D43" s="191">
        <v>2</v>
      </c>
      <c r="E43" s="191">
        <v>34.700000000000003</v>
      </c>
      <c r="F43" s="93">
        <f t="shared" si="0"/>
        <v>77.2</v>
      </c>
    </row>
    <row r="44" spans="1:6" ht="14.25" customHeight="1">
      <c r="A44" s="191" t="s">
        <v>166</v>
      </c>
      <c r="B44" s="191">
        <v>7</v>
      </c>
      <c r="C44" s="191">
        <v>320</v>
      </c>
      <c r="D44" s="191"/>
      <c r="E44" s="191"/>
      <c r="F44" s="93">
        <f t="shared" si="0"/>
        <v>320</v>
      </c>
    </row>
    <row r="45" spans="1:6" ht="14.25" customHeight="1">
      <c r="A45" s="191" t="s">
        <v>457</v>
      </c>
      <c r="B45" s="191">
        <v>3</v>
      </c>
      <c r="C45" s="191">
        <v>149</v>
      </c>
      <c r="D45" s="191">
        <v>1</v>
      </c>
      <c r="E45" s="191">
        <v>0</v>
      </c>
      <c r="F45" s="93">
        <f t="shared" si="0"/>
        <v>149</v>
      </c>
    </row>
    <row r="46" spans="1:6" ht="14.25" customHeight="1">
      <c r="A46" s="191" t="s">
        <v>193</v>
      </c>
      <c r="B46" s="191">
        <v>1</v>
      </c>
      <c r="C46" s="191">
        <v>44.5</v>
      </c>
      <c r="D46" s="191">
        <v>1</v>
      </c>
      <c r="E46" s="191">
        <v>0</v>
      </c>
      <c r="F46" s="93">
        <f t="shared" si="0"/>
        <v>44.5</v>
      </c>
    </row>
    <row r="47" spans="1:6" ht="12" customHeight="1">
      <c r="A47" s="136"/>
      <c r="B47" s="202"/>
      <c r="C47" s="202"/>
      <c r="D47" s="202"/>
      <c r="E47" s="202"/>
      <c r="F47" s="93"/>
    </row>
    <row r="48" spans="1:6" ht="12.75" customHeight="1">
      <c r="A48" s="29" t="s">
        <v>459</v>
      </c>
    </row>
    <row r="49" spans="1:6" ht="14.25" customHeight="1">
      <c r="A49" s="245" t="s">
        <v>458</v>
      </c>
    </row>
    <row r="50" spans="1:6" ht="14.25" customHeight="1">
      <c r="A50" s="245"/>
    </row>
    <row r="51" spans="1:6" ht="14.25" customHeight="1">
      <c r="A51" s="52" t="s">
        <v>11</v>
      </c>
      <c r="B51" s="246">
        <f>MEDIAN(B4:B46,'Service Pts &amp; Hours Open A-L'!B4:B50)</f>
        <v>3</v>
      </c>
      <c r="C51" s="246">
        <f>MEDIAN(C4:C46,'Service Pts &amp; Hours Open A-L'!C4:C50)</f>
        <v>117</v>
      </c>
      <c r="D51" s="246">
        <f>MEDIAN(D4:D46,'Service Pts &amp; Hours Open A-L'!D4:D50)</f>
        <v>1</v>
      </c>
      <c r="E51" s="246">
        <f>MEDIAN(E4:E46,'Service Pts &amp; Hours Open A-L'!E4:E50)</f>
        <v>12.25</v>
      </c>
      <c r="F51" s="246">
        <f>MEDIAN(F4:F46,'Service Pts &amp; Hours Open A-L'!F4:F50)</f>
        <v>119.75</v>
      </c>
    </row>
    <row r="52" spans="1:6" ht="14.25" customHeight="1">
      <c r="A52" s="52" t="s">
        <v>10</v>
      </c>
      <c r="B52" s="246">
        <f>AVERAGE(B4:B46,'Service Pts &amp; Hours Open A-L'!B4:B50)</f>
        <v>4.0222222222222221</v>
      </c>
      <c r="C52" s="246">
        <f>AVERAGE(C4:C46,'Service Pts &amp; Hours Open A-L'!C4:C50)</f>
        <v>160.01777777777778</v>
      </c>
      <c r="D52" s="246">
        <f>AVERAGE(D4:D46,'Service Pts &amp; Hours Open A-L'!D4:D50)</f>
        <v>1.1200000000000001</v>
      </c>
      <c r="E52" s="246">
        <f>AVERAGE(E4:E46,'Service Pts &amp; Hours Open A-L'!E4:E50)</f>
        <v>13.113999999999999</v>
      </c>
      <c r="F52" s="246">
        <f>AVERAGE(F4:F46,'Service Pts &amp; Hours Open A-L'!F4:F50)</f>
        <v>163.66055555555553</v>
      </c>
    </row>
    <row r="53" spans="1:6" ht="14.25" customHeight="1">
      <c r="A53" s="52" t="s">
        <v>239</v>
      </c>
      <c r="B53" s="246">
        <f>SUM(B4:B46,'Service Pts &amp; Hours Open A-L'!B4:B50)</f>
        <v>362</v>
      </c>
      <c r="C53" s="246">
        <f>SUM(C4:C46,'Service Pts &amp; Hours Open A-L'!C4:C50)</f>
        <v>14401.6</v>
      </c>
      <c r="D53" s="246">
        <f>SUM(D4:D46,'Service Pts &amp; Hours Open A-L'!D4:D50)</f>
        <v>28</v>
      </c>
      <c r="E53" s="246">
        <f>SUM(E4:E46,'Service Pts &amp; Hours Open A-L'!E4:E50)</f>
        <v>327.84999999999997</v>
      </c>
      <c r="F53" s="246">
        <f>SUM(F4:F46,'Service Pts &amp; Hours Open A-L'!F4:F50)</f>
        <v>14729.449999999999</v>
      </c>
    </row>
  </sheetData>
  <conditionalFormatting sqref="B4:E46">
    <cfRule type="cellIs" dxfId="84" priority="1" operator="lessThan">
      <formula>0</formula>
    </cfRule>
    <cfRule type="cellIs" dxfId="83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4788-C1DA-467F-BD39-9EF7342F9C0B}">
  <dimension ref="A1:AC52"/>
  <sheetViews>
    <sheetView zoomScaleNormal="100" workbookViewId="0">
      <pane ySplit="3" topLeftCell="A32" activePane="bottomLeft" state="frozen"/>
      <selection pane="bottomLeft" activeCell="H61" sqref="H61"/>
      <selection activeCell="D58" sqref="D58"/>
    </sheetView>
  </sheetViews>
  <sheetFormatPr defaultColWidth="9.140625" defaultRowHeight="14.25" customHeight="1"/>
  <cols>
    <col min="1" max="1" width="15.140625" customWidth="1"/>
    <col min="2" max="2" width="13.28515625" customWidth="1"/>
    <col min="3" max="3" width="15.140625" customWidth="1"/>
    <col min="4" max="4" width="7.85546875" customWidth="1"/>
    <col min="5" max="5" width="8" customWidth="1"/>
    <col min="6" max="6" width="6.85546875" bestFit="1" customWidth="1"/>
    <col min="7" max="7" width="8.42578125" bestFit="1" customWidth="1"/>
    <col min="8" max="8" width="19.85546875" customWidth="1"/>
    <col min="9" max="9" width="7.140625" customWidth="1"/>
    <col min="10" max="10" width="18" style="26" customWidth="1"/>
    <col min="11" max="11" width="16.28515625" style="26" customWidth="1"/>
    <col min="12" max="12" width="18.7109375" style="26" customWidth="1"/>
    <col min="13" max="13" width="11.5703125" style="26" customWidth="1"/>
    <col min="14" max="14" width="12.140625" style="26" bestFit="1" customWidth="1"/>
    <col min="15" max="15" width="8.5703125" style="26" bestFit="1" customWidth="1"/>
    <col min="16" max="16" width="16.140625" style="26" customWidth="1"/>
    <col min="21" max="21" width="17.5703125" style="26" customWidth="1"/>
    <col min="24" max="29" width="9.140625" style="26"/>
  </cols>
  <sheetData>
    <row r="1" spans="1:8" ht="17.25" customHeight="1">
      <c r="A1" s="1" t="s">
        <v>460</v>
      </c>
    </row>
    <row r="2" spans="1:8" ht="9" customHeight="1">
      <c r="A2" s="111"/>
      <c r="B2" s="247"/>
      <c r="C2" s="247"/>
      <c r="D2" s="247"/>
      <c r="E2" s="247"/>
      <c r="F2" s="247"/>
      <c r="G2" s="247"/>
      <c r="H2" s="247"/>
    </row>
    <row r="3" spans="1:8" ht="62.1" customHeight="1">
      <c r="A3" s="111"/>
      <c r="B3" s="42" t="s">
        <v>450</v>
      </c>
      <c r="C3" s="248" t="s">
        <v>451</v>
      </c>
      <c r="D3" s="42" t="s">
        <v>452</v>
      </c>
      <c r="E3" s="42" t="s">
        <v>453</v>
      </c>
      <c r="F3" s="42" t="s">
        <v>454</v>
      </c>
      <c r="G3" s="42" t="s">
        <v>455</v>
      </c>
      <c r="H3" s="42" t="s">
        <v>456</v>
      </c>
    </row>
    <row r="4" spans="1:8" ht="13.5" customHeight="1">
      <c r="A4" s="191" t="s">
        <v>24</v>
      </c>
      <c r="B4" s="191"/>
      <c r="C4" s="191"/>
      <c r="D4" s="191"/>
      <c r="E4" s="191"/>
      <c r="F4" s="191"/>
      <c r="G4" s="191"/>
      <c r="H4" s="249"/>
    </row>
    <row r="5" spans="1:8" s="97" customFormat="1" ht="13.5" customHeight="1">
      <c r="A5" s="191" t="s">
        <v>185</v>
      </c>
      <c r="B5" s="191"/>
      <c r="C5" s="191"/>
      <c r="D5" s="191"/>
      <c r="E5" s="191"/>
      <c r="F5" s="191"/>
      <c r="G5" s="191"/>
      <c r="H5" s="249"/>
    </row>
    <row r="6" spans="1:8" s="97" customFormat="1" ht="13.5" customHeight="1">
      <c r="A6" s="191" t="s">
        <v>29</v>
      </c>
      <c r="B6" s="191"/>
      <c r="C6" s="191"/>
      <c r="D6" s="191"/>
      <c r="E6" s="191"/>
      <c r="F6" s="191"/>
      <c r="G6" s="191"/>
      <c r="H6" s="249"/>
    </row>
    <row r="7" spans="1:8" s="97" customFormat="1" ht="13.5" customHeight="1">
      <c r="A7" s="191" t="s">
        <v>30</v>
      </c>
      <c r="B7" s="191"/>
      <c r="C7" s="191"/>
      <c r="D7" s="191">
        <v>1</v>
      </c>
      <c r="E7" s="191">
        <v>35</v>
      </c>
      <c r="F7" s="191"/>
      <c r="G7" s="191"/>
      <c r="H7" s="250">
        <f>C7+E7+G7</f>
        <v>35</v>
      </c>
    </row>
    <row r="8" spans="1:8" ht="13.5" customHeight="1">
      <c r="A8" s="191" t="s">
        <v>32</v>
      </c>
      <c r="B8" s="191"/>
      <c r="C8" s="191"/>
      <c r="D8" s="191"/>
      <c r="E8" s="191"/>
      <c r="F8" s="191"/>
      <c r="G8" s="191"/>
      <c r="H8" s="249"/>
    </row>
    <row r="9" spans="1:8" s="97" customFormat="1" ht="13.5" customHeight="1">
      <c r="A9" s="191" t="s">
        <v>33</v>
      </c>
      <c r="B9" s="191"/>
      <c r="C9" s="191"/>
      <c r="D9" s="191"/>
      <c r="E9" s="191"/>
      <c r="F9" s="191"/>
      <c r="G9" s="191"/>
      <c r="H9" s="249"/>
    </row>
    <row r="10" spans="1:8" s="97" customFormat="1" ht="13.5" customHeight="1">
      <c r="A10" s="191" t="s">
        <v>37</v>
      </c>
      <c r="B10" s="191"/>
      <c r="C10" s="191"/>
      <c r="D10" s="191"/>
      <c r="E10" s="191"/>
      <c r="F10" s="191"/>
      <c r="G10" s="191"/>
      <c r="H10" s="249"/>
    </row>
    <row r="11" spans="1:8" s="97" customFormat="1" ht="13.5" customHeight="1">
      <c r="A11" s="191" t="s">
        <v>215</v>
      </c>
      <c r="B11" s="191"/>
      <c r="C11" s="191"/>
      <c r="D11" s="191">
        <v>2</v>
      </c>
      <c r="E11" s="191">
        <v>6</v>
      </c>
      <c r="F11" s="191"/>
      <c r="G11" s="191"/>
      <c r="H11" s="250">
        <f>C11+E11+G11</f>
        <v>6</v>
      </c>
    </row>
    <row r="12" spans="1:8" ht="13.5" customHeight="1">
      <c r="A12" s="191" t="s">
        <v>38</v>
      </c>
      <c r="B12" s="191"/>
      <c r="C12" s="191"/>
      <c r="D12" s="191"/>
      <c r="E12" s="191"/>
      <c r="F12" s="191"/>
      <c r="G12" s="191"/>
      <c r="H12" s="249"/>
    </row>
    <row r="13" spans="1:8" ht="13.5" customHeight="1">
      <c r="A13" s="191" t="s">
        <v>42</v>
      </c>
      <c r="B13" s="191">
        <v>1</v>
      </c>
      <c r="C13" s="191">
        <v>35</v>
      </c>
      <c r="D13" s="191"/>
      <c r="E13" s="191"/>
      <c r="F13" s="191"/>
      <c r="G13" s="191"/>
      <c r="H13" s="250">
        <f>C13+E13+G13</f>
        <v>35</v>
      </c>
    </row>
    <row r="14" spans="1:8" s="97" customFormat="1" ht="13.5" customHeight="1">
      <c r="A14" s="191" t="s">
        <v>44</v>
      </c>
      <c r="B14" s="191"/>
      <c r="C14" s="191"/>
      <c r="D14" s="191"/>
      <c r="E14" s="191"/>
      <c r="F14" s="191"/>
      <c r="G14" s="191"/>
      <c r="H14" s="249"/>
    </row>
    <row r="15" spans="1:8" ht="13.5" customHeight="1">
      <c r="A15" s="191" t="s">
        <v>47</v>
      </c>
      <c r="B15" s="191">
        <v>2</v>
      </c>
      <c r="C15" s="191">
        <v>55</v>
      </c>
      <c r="D15" s="191"/>
      <c r="E15" s="191"/>
      <c r="F15" s="191"/>
      <c r="G15" s="191"/>
      <c r="H15" s="250">
        <f>C15+E15+G15</f>
        <v>55</v>
      </c>
    </row>
    <row r="16" spans="1:8" ht="13.5" customHeight="1">
      <c r="A16" s="191" t="s">
        <v>49</v>
      </c>
      <c r="B16" s="191"/>
      <c r="C16" s="191"/>
      <c r="D16" s="191"/>
      <c r="E16" s="191"/>
      <c r="F16" s="191"/>
      <c r="G16" s="191"/>
      <c r="H16" s="249"/>
    </row>
    <row r="17" spans="1:8" ht="13.5" customHeight="1">
      <c r="A17" s="191" t="s">
        <v>52</v>
      </c>
      <c r="B17" s="191"/>
      <c r="C17" s="191"/>
      <c r="D17" s="191"/>
      <c r="E17" s="191"/>
      <c r="F17" s="191"/>
      <c r="G17" s="191"/>
      <c r="H17" s="249"/>
    </row>
    <row r="18" spans="1:8" ht="13.5" customHeight="1">
      <c r="A18" s="191" t="s">
        <v>54</v>
      </c>
      <c r="B18" s="191"/>
      <c r="C18" s="191"/>
      <c r="D18" s="191"/>
      <c r="E18" s="191"/>
      <c r="F18" s="191"/>
      <c r="G18" s="191"/>
      <c r="H18" s="249"/>
    </row>
    <row r="19" spans="1:8" ht="13.5" customHeight="1">
      <c r="A19" s="191" t="s">
        <v>56</v>
      </c>
      <c r="B19" s="191">
        <v>1</v>
      </c>
      <c r="C19" s="191">
        <v>65</v>
      </c>
      <c r="D19" s="191"/>
      <c r="E19" s="191"/>
      <c r="F19" s="191"/>
      <c r="G19" s="191"/>
      <c r="H19" s="250">
        <f>C19+E19+G19</f>
        <v>65</v>
      </c>
    </row>
    <row r="20" spans="1:8" ht="13.5" customHeight="1">
      <c r="A20" s="191" t="s">
        <v>57</v>
      </c>
      <c r="B20" s="191"/>
      <c r="C20" s="191"/>
      <c r="D20" s="191"/>
      <c r="E20" s="191"/>
      <c r="F20" s="191"/>
      <c r="G20" s="191"/>
      <c r="H20" s="249"/>
    </row>
    <row r="21" spans="1:8" ht="13.5" customHeight="1">
      <c r="A21" s="191" t="s">
        <v>59</v>
      </c>
      <c r="B21" s="191"/>
      <c r="C21" s="191"/>
      <c r="D21" s="191"/>
      <c r="E21" s="191"/>
      <c r="F21" s="191">
        <v>1</v>
      </c>
      <c r="G21" s="191"/>
      <c r="H21" s="249"/>
    </row>
    <row r="22" spans="1:8" ht="13.5" customHeight="1">
      <c r="A22" s="191" t="s">
        <v>322</v>
      </c>
      <c r="B22" s="191"/>
      <c r="C22" s="191"/>
      <c r="D22" s="191">
        <v>2</v>
      </c>
      <c r="E22" s="191">
        <v>59.5</v>
      </c>
      <c r="F22" s="191"/>
      <c r="G22" s="191"/>
      <c r="H22" s="250">
        <f>C22+E22+G22</f>
        <v>59.5</v>
      </c>
    </row>
    <row r="23" spans="1:8" ht="13.5" customHeight="1">
      <c r="A23" s="191" t="s">
        <v>222</v>
      </c>
      <c r="B23" s="191">
        <v>1</v>
      </c>
      <c r="C23" s="191">
        <v>35</v>
      </c>
      <c r="D23" s="191"/>
      <c r="E23" s="191"/>
      <c r="F23" s="191"/>
      <c r="G23" s="191"/>
      <c r="H23" s="250">
        <f>C23+E23+G23</f>
        <v>35</v>
      </c>
    </row>
    <row r="24" spans="1:8" s="97" customFormat="1" ht="13.5" customHeight="1">
      <c r="A24" s="191" t="s">
        <v>60</v>
      </c>
      <c r="B24" s="191"/>
      <c r="C24" s="191"/>
      <c r="D24" s="191"/>
      <c r="E24" s="191"/>
      <c r="F24" s="191"/>
      <c r="G24" s="191"/>
      <c r="H24" s="249"/>
    </row>
    <row r="25" spans="1:8" ht="13.5" customHeight="1">
      <c r="A25" s="191" t="s">
        <v>323</v>
      </c>
      <c r="B25" s="191">
        <v>1</v>
      </c>
      <c r="C25" s="191">
        <v>45</v>
      </c>
      <c r="D25" s="191"/>
      <c r="E25" s="191"/>
      <c r="F25" s="191"/>
      <c r="G25" s="191"/>
      <c r="H25" s="250">
        <f t="shared" ref="H25:H49" si="0">C25+E25+G25</f>
        <v>45</v>
      </c>
    </row>
    <row r="26" spans="1:8" s="97" customFormat="1" ht="13.5" customHeight="1">
      <c r="A26" s="191" t="s">
        <v>63</v>
      </c>
      <c r="B26" s="191"/>
      <c r="C26" s="191"/>
      <c r="D26" s="191"/>
      <c r="E26" s="191"/>
      <c r="F26" s="191">
        <v>2</v>
      </c>
      <c r="G26" s="191">
        <v>10</v>
      </c>
      <c r="H26" s="250">
        <f t="shared" si="0"/>
        <v>10</v>
      </c>
    </row>
    <row r="27" spans="1:8" s="97" customFormat="1" ht="13.5" customHeight="1">
      <c r="A27" s="191" t="s">
        <v>65</v>
      </c>
      <c r="B27" s="191"/>
      <c r="C27" s="191"/>
      <c r="D27" s="191"/>
      <c r="E27" s="191"/>
      <c r="F27" s="191"/>
      <c r="G27" s="191"/>
      <c r="H27" s="249"/>
    </row>
    <row r="28" spans="1:8" ht="13.5" customHeight="1">
      <c r="A28" s="191" t="s">
        <v>70</v>
      </c>
      <c r="B28" s="191"/>
      <c r="C28" s="191"/>
      <c r="D28" s="191"/>
      <c r="E28" s="191"/>
      <c r="F28" s="191"/>
      <c r="G28" s="191"/>
      <c r="H28" s="249"/>
    </row>
    <row r="29" spans="1:8" ht="13.5" customHeight="1">
      <c r="A29" s="191" t="s">
        <v>74</v>
      </c>
      <c r="B29" s="191"/>
      <c r="C29" s="191"/>
      <c r="D29" s="191"/>
      <c r="E29" s="191"/>
      <c r="F29" s="191"/>
      <c r="G29" s="191"/>
      <c r="H29" s="249"/>
    </row>
    <row r="30" spans="1:8" s="97" customFormat="1" ht="13.5" customHeight="1">
      <c r="A30" s="191" t="s">
        <v>75</v>
      </c>
      <c r="B30" s="191"/>
      <c r="C30" s="191"/>
      <c r="D30" s="191"/>
      <c r="E30" s="191"/>
      <c r="F30" s="191"/>
      <c r="G30" s="191"/>
      <c r="H30" s="249"/>
    </row>
    <row r="31" spans="1:8" ht="13.5" customHeight="1">
      <c r="A31" s="191" t="s">
        <v>76</v>
      </c>
      <c r="B31" s="191">
        <v>6</v>
      </c>
      <c r="C31" s="191">
        <v>173.5</v>
      </c>
      <c r="D31" s="191"/>
      <c r="E31" s="191"/>
      <c r="F31" s="191"/>
      <c r="G31" s="191"/>
      <c r="H31" s="250">
        <f t="shared" si="0"/>
        <v>173.5</v>
      </c>
    </row>
    <row r="32" spans="1:8" ht="13.5" customHeight="1">
      <c r="A32" s="191" t="s">
        <v>79</v>
      </c>
      <c r="B32" s="191"/>
      <c r="C32" s="191"/>
      <c r="D32" s="191"/>
      <c r="E32" s="191"/>
      <c r="F32" s="191"/>
      <c r="G32" s="191"/>
      <c r="H32" s="249"/>
    </row>
    <row r="33" spans="1:8" ht="13.5" customHeight="1">
      <c r="A33" s="191" t="s">
        <v>187</v>
      </c>
      <c r="B33" s="191">
        <v>1</v>
      </c>
      <c r="C33" s="191"/>
      <c r="D33" s="191"/>
      <c r="E33" s="191"/>
      <c r="F33" s="191">
        <v>3</v>
      </c>
      <c r="G33" s="191">
        <v>13.5</v>
      </c>
      <c r="H33" s="250">
        <f t="shared" si="0"/>
        <v>13.5</v>
      </c>
    </row>
    <row r="34" spans="1:8" s="97" customFormat="1" ht="13.5" customHeight="1">
      <c r="A34" s="191" t="s">
        <v>82</v>
      </c>
      <c r="B34" s="191"/>
      <c r="C34" s="191"/>
      <c r="D34" s="191"/>
      <c r="E34" s="191"/>
      <c r="F34" s="191"/>
      <c r="G34" s="191"/>
      <c r="H34" s="249"/>
    </row>
    <row r="35" spans="1:8" ht="13.5" customHeight="1">
      <c r="A35" s="191" t="s">
        <v>226</v>
      </c>
      <c r="B35" s="191"/>
      <c r="C35" s="191"/>
      <c r="D35" s="191"/>
      <c r="E35" s="191"/>
      <c r="F35" s="191"/>
      <c r="G35" s="191"/>
      <c r="H35" s="249"/>
    </row>
    <row r="36" spans="1:8" ht="13.5" customHeight="1">
      <c r="A36" s="191" t="s">
        <v>85</v>
      </c>
      <c r="B36" s="191"/>
      <c r="C36" s="191"/>
      <c r="D36" s="191"/>
      <c r="E36" s="191"/>
      <c r="F36" s="191">
        <v>1</v>
      </c>
      <c r="G36" s="191"/>
      <c r="H36" s="249"/>
    </row>
    <row r="37" spans="1:8" ht="13.5" customHeight="1">
      <c r="A37" s="191" t="s">
        <v>88</v>
      </c>
      <c r="B37" s="191"/>
      <c r="C37" s="191"/>
      <c r="D37" s="191">
        <v>5</v>
      </c>
      <c r="E37" s="191">
        <v>183.5</v>
      </c>
      <c r="F37" s="191"/>
      <c r="G37" s="191"/>
      <c r="H37" s="250">
        <f t="shared" si="0"/>
        <v>183.5</v>
      </c>
    </row>
    <row r="38" spans="1:8" ht="13.5" customHeight="1">
      <c r="A38" s="191" t="s">
        <v>227</v>
      </c>
      <c r="B38" s="191"/>
      <c r="C38" s="191"/>
      <c r="D38" s="191"/>
      <c r="E38" s="191"/>
      <c r="F38" s="191"/>
      <c r="G38" s="191"/>
      <c r="H38" s="249"/>
    </row>
    <row r="39" spans="1:8" ht="13.5" customHeight="1">
      <c r="A39" s="191" t="s">
        <v>91</v>
      </c>
      <c r="B39" s="191"/>
      <c r="C39" s="191"/>
      <c r="D39" s="191"/>
      <c r="E39" s="191"/>
      <c r="F39" s="191"/>
      <c r="G39" s="191"/>
      <c r="H39" s="249"/>
    </row>
    <row r="40" spans="1:8" ht="13.5" customHeight="1">
      <c r="A40" s="191" t="s">
        <v>92</v>
      </c>
      <c r="B40" s="191"/>
      <c r="C40" s="191"/>
      <c r="D40" s="191"/>
      <c r="E40" s="191"/>
      <c r="F40" s="191"/>
      <c r="G40" s="191"/>
      <c r="H40" s="249"/>
    </row>
    <row r="41" spans="1:8" ht="13.5" customHeight="1">
      <c r="A41" s="191" t="s">
        <v>189</v>
      </c>
      <c r="B41" s="191">
        <v>2</v>
      </c>
      <c r="C41" s="191">
        <v>46.5</v>
      </c>
      <c r="D41" s="191"/>
      <c r="E41" s="191"/>
      <c r="F41" s="191"/>
      <c r="G41" s="191"/>
      <c r="H41" s="250">
        <f t="shared" si="0"/>
        <v>46.5</v>
      </c>
    </row>
    <row r="42" spans="1:8" ht="13.5" customHeight="1">
      <c r="A42" s="191" t="s">
        <v>96</v>
      </c>
      <c r="B42" s="191"/>
      <c r="C42" s="191"/>
      <c r="D42" s="191">
        <v>3</v>
      </c>
      <c r="E42" s="191">
        <v>77</v>
      </c>
      <c r="F42" s="191"/>
      <c r="G42" s="191"/>
      <c r="H42" s="250">
        <f t="shared" si="0"/>
        <v>77</v>
      </c>
    </row>
    <row r="43" spans="1:8" ht="13.5" customHeight="1">
      <c r="A43" s="191" t="s">
        <v>98</v>
      </c>
      <c r="B43" s="191"/>
      <c r="C43" s="191"/>
      <c r="D43" s="191">
        <v>1</v>
      </c>
      <c r="E43" s="191"/>
      <c r="F43" s="191"/>
      <c r="G43" s="191"/>
      <c r="H43" s="249"/>
    </row>
    <row r="44" spans="1:8" ht="13.5" customHeight="1">
      <c r="A44" s="191" t="s">
        <v>99</v>
      </c>
      <c r="B44" s="191">
        <v>1</v>
      </c>
      <c r="C44" s="191">
        <v>21.5</v>
      </c>
      <c r="D44" s="191"/>
      <c r="E44" s="191"/>
      <c r="F44" s="191"/>
      <c r="G44" s="191"/>
      <c r="H44" s="250">
        <f t="shared" si="0"/>
        <v>21.5</v>
      </c>
    </row>
    <row r="45" spans="1:8" s="97" customFormat="1" ht="13.5" customHeight="1">
      <c r="A45" s="191" t="s">
        <v>228</v>
      </c>
      <c r="B45" s="191"/>
      <c r="C45" s="191"/>
      <c r="D45" s="191"/>
      <c r="E45" s="191"/>
      <c r="F45" s="191"/>
      <c r="G45" s="191"/>
      <c r="H45" s="249"/>
    </row>
    <row r="46" spans="1:8" ht="13.5" customHeight="1">
      <c r="A46" s="191" t="s">
        <v>102</v>
      </c>
      <c r="B46" s="191"/>
      <c r="C46" s="191"/>
      <c r="D46" s="191">
        <v>1</v>
      </c>
      <c r="E46" s="191">
        <v>35</v>
      </c>
      <c r="F46" s="191">
        <v>1</v>
      </c>
      <c r="G46" s="191">
        <v>6</v>
      </c>
      <c r="H46" s="250">
        <f t="shared" si="0"/>
        <v>41</v>
      </c>
    </row>
    <row r="47" spans="1:8" ht="13.5" customHeight="1">
      <c r="A47" s="191" t="s">
        <v>104</v>
      </c>
      <c r="B47" s="191"/>
      <c r="C47" s="191"/>
      <c r="D47" s="191"/>
      <c r="E47" s="191"/>
      <c r="F47" s="191"/>
      <c r="G47" s="191"/>
      <c r="H47" s="249"/>
    </row>
    <row r="48" spans="1:8" ht="13.5" customHeight="1">
      <c r="A48" s="191" t="s">
        <v>105</v>
      </c>
      <c r="B48" s="191"/>
      <c r="C48" s="191"/>
      <c r="D48" s="191"/>
      <c r="E48" s="191"/>
      <c r="F48" s="191">
        <v>1</v>
      </c>
      <c r="G48" s="191">
        <v>30</v>
      </c>
      <c r="H48" s="250">
        <f t="shared" si="0"/>
        <v>30</v>
      </c>
    </row>
    <row r="49" spans="1:8" s="97" customFormat="1" ht="13.5" customHeight="1">
      <c r="A49" s="191" t="s">
        <v>106</v>
      </c>
      <c r="B49" s="191"/>
      <c r="C49" s="191"/>
      <c r="D49" s="191">
        <v>1</v>
      </c>
      <c r="E49" s="191">
        <v>40</v>
      </c>
      <c r="F49" s="191"/>
      <c r="G49" s="191"/>
      <c r="H49" s="250">
        <f t="shared" si="0"/>
        <v>40</v>
      </c>
    </row>
    <row r="50" spans="1:8" s="97" customFormat="1" ht="13.5" customHeight="1">
      <c r="A50" s="191" t="s">
        <v>108</v>
      </c>
      <c r="B50" s="191"/>
      <c r="C50" s="191"/>
      <c r="D50" s="191"/>
      <c r="E50" s="191"/>
      <c r="F50" s="191"/>
      <c r="G50" s="191"/>
      <c r="H50" s="249"/>
    </row>
    <row r="52" spans="1:8" ht="14.25" customHeight="1">
      <c r="A52" s="245" t="s">
        <v>461</v>
      </c>
    </row>
  </sheetData>
  <conditionalFormatting sqref="B4:G50">
    <cfRule type="cellIs" dxfId="82" priority="3" operator="lessThan">
      <formula>0</formula>
    </cfRule>
    <cfRule type="cellIs" dxfId="81" priority="4" operator="equal">
      <formula>0</formula>
    </cfRule>
  </conditionalFormatting>
  <conditionalFormatting sqref="B4:H50">
    <cfRule type="cellIs" dxfId="80" priority="2" operator="lessThan">
      <formula>0</formula>
    </cfRule>
  </conditionalFormatting>
  <conditionalFormatting sqref="H4:H50">
    <cfRule type="cellIs" dxfId="79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526D-F12E-4828-9981-8B8600D05F07}">
  <dimension ref="A1:H52"/>
  <sheetViews>
    <sheetView zoomScaleNormal="100" workbookViewId="0">
      <pane ySplit="3" topLeftCell="A21" activePane="bottomLeft" state="frozen"/>
      <selection pane="bottomLeft" activeCell="B4" sqref="B4:H46"/>
      <selection activeCell="L51" sqref="L51:R93"/>
    </sheetView>
  </sheetViews>
  <sheetFormatPr defaultColWidth="8.85546875" defaultRowHeight="14.25" customHeight="1"/>
  <cols>
    <col min="1" max="1" width="18.5703125" customWidth="1"/>
    <col min="2" max="2" width="12.7109375" customWidth="1"/>
    <col min="3" max="3" width="14.7109375" customWidth="1"/>
    <col min="4" max="5" width="7.28515625" bestFit="1" customWidth="1"/>
    <col min="6" max="6" width="7.42578125" customWidth="1"/>
    <col min="7" max="7" width="8.42578125" bestFit="1" customWidth="1"/>
    <col min="8" max="8" width="19.140625" bestFit="1" customWidth="1"/>
    <col min="9" max="9" width="12.85546875" customWidth="1"/>
    <col min="10" max="10" width="8" customWidth="1"/>
    <col min="11" max="11" width="7.42578125" customWidth="1"/>
  </cols>
  <sheetData>
    <row r="1" spans="1:8" ht="16.5" customHeight="1">
      <c r="A1" s="1" t="s">
        <v>460</v>
      </c>
    </row>
    <row r="2" spans="1:8" ht="9" customHeight="1">
      <c r="A2" s="111"/>
      <c r="B2" s="247"/>
      <c r="C2" s="247"/>
      <c r="D2" s="247"/>
      <c r="E2" s="247"/>
      <c r="F2" s="247"/>
      <c r="G2" s="247"/>
      <c r="H2" s="247"/>
    </row>
    <row r="3" spans="1:8" ht="60" customHeight="1">
      <c r="A3" s="111"/>
      <c r="B3" s="42" t="s">
        <v>450</v>
      </c>
      <c r="C3" s="248" t="s">
        <v>451</v>
      </c>
      <c r="D3" s="42" t="s">
        <v>452</v>
      </c>
      <c r="E3" s="42" t="s">
        <v>453</v>
      </c>
      <c r="F3" s="42" t="s">
        <v>454</v>
      </c>
      <c r="G3" s="42" t="s">
        <v>455</v>
      </c>
      <c r="H3" s="42" t="s">
        <v>456</v>
      </c>
    </row>
    <row r="4" spans="1:8" ht="13.5" customHeight="1">
      <c r="A4" s="191" t="s">
        <v>109</v>
      </c>
      <c r="B4" s="26">
        <v>1</v>
      </c>
      <c r="C4" s="26">
        <v>30</v>
      </c>
      <c r="D4" s="26"/>
      <c r="E4" s="26"/>
      <c r="F4" s="26"/>
      <c r="G4" s="26"/>
      <c r="H4" s="26">
        <f>SUM(C4,E4,G4)</f>
        <v>30</v>
      </c>
    </row>
    <row r="5" spans="1:8" ht="13.5" customHeight="1">
      <c r="A5" s="191" t="s">
        <v>229</v>
      </c>
      <c r="B5" s="26">
        <v>1</v>
      </c>
      <c r="C5" s="26">
        <v>40</v>
      </c>
      <c r="D5" s="26">
        <v>3</v>
      </c>
      <c r="E5" s="26">
        <v>17.5</v>
      </c>
      <c r="F5" s="26"/>
      <c r="G5" s="26"/>
      <c r="H5" s="26">
        <f t="shared" ref="H5:H42" si="0">SUM(C5,E5,G5)</f>
        <v>57.5</v>
      </c>
    </row>
    <row r="6" spans="1:8" s="97" customFormat="1" ht="13.5" customHeight="1">
      <c r="A6" s="191" t="s">
        <v>112</v>
      </c>
      <c r="B6" s="26"/>
      <c r="C6" s="26"/>
      <c r="D6" s="26"/>
      <c r="E6" s="26"/>
      <c r="F6" s="26"/>
      <c r="G6" s="26"/>
      <c r="H6" s="26"/>
    </row>
    <row r="7" spans="1:8" ht="13.5" customHeight="1">
      <c r="A7" s="191" t="s">
        <v>324</v>
      </c>
      <c r="B7" s="26"/>
      <c r="C7" s="26"/>
      <c r="D7" s="26">
        <v>2</v>
      </c>
      <c r="E7" s="26">
        <v>45</v>
      </c>
      <c r="F7" s="26"/>
      <c r="G7" s="26"/>
      <c r="H7" s="26">
        <f t="shared" si="0"/>
        <v>45</v>
      </c>
    </row>
    <row r="8" spans="1:8" ht="13.5" customHeight="1">
      <c r="A8" s="191" t="s">
        <v>114</v>
      </c>
      <c r="B8" s="26"/>
      <c r="C8" s="26"/>
      <c r="D8" s="26"/>
      <c r="E8" s="26"/>
      <c r="F8" s="26"/>
      <c r="G8" s="26"/>
      <c r="H8" s="26"/>
    </row>
    <row r="9" spans="1:8" ht="13.5" customHeight="1">
      <c r="A9" s="191" t="s">
        <v>116</v>
      </c>
      <c r="B9" s="26"/>
      <c r="C9" s="26"/>
      <c r="D9" s="26"/>
      <c r="E9" s="26"/>
      <c r="F9" s="26"/>
      <c r="G9" s="26"/>
      <c r="H9" s="26"/>
    </row>
    <row r="10" spans="1:8" ht="13.5" customHeight="1">
      <c r="A10" s="191" t="s">
        <v>190</v>
      </c>
      <c r="B10" s="26"/>
      <c r="C10" s="26"/>
      <c r="D10" s="26"/>
      <c r="E10" s="26"/>
      <c r="F10" s="26"/>
      <c r="G10" s="26"/>
      <c r="H10" s="26"/>
    </row>
    <row r="11" spans="1:8" ht="13.5" customHeight="1">
      <c r="A11" s="191" t="s">
        <v>119</v>
      </c>
      <c r="B11" s="26"/>
      <c r="C11" s="26"/>
      <c r="D11" s="26"/>
      <c r="E11" s="26"/>
      <c r="F11" s="26"/>
      <c r="G11" s="26"/>
      <c r="H11" s="26"/>
    </row>
    <row r="12" spans="1:8" ht="13.5" customHeight="1">
      <c r="A12" s="191" t="s">
        <v>332</v>
      </c>
      <c r="B12" s="26"/>
      <c r="C12" s="26"/>
      <c r="D12" s="26"/>
      <c r="E12" s="26"/>
      <c r="F12" s="26"/>
      <c r="G12" s="26"/>
      <c r="H12" s="26"/>
    </row>
    <row r="13" spans="1:8" s="97" customFormat="1" ht="13.5" customHeight="1">
      <c r="A13" s="191" t="s">
        <v>124</v>
      </c>
      <c r="B13" s="26"/>
      <c r="C13" s="26">
        <v>89.5</v>
      </c>
      <c r="D13" s="26">
        <v>1</v>
      </c>
      <c r="E13" s="26">
        <v>12</v>
      </c>
      <c r="F13" s="26"/>
      <c r="G13" s="26"/>
      <c r="H13" s="26">
        <f t="shared" si="0"/>
        <v>101.5</v>
      </c>
    </row>
    <row r="14" spans="1:8" s="97" customFormat="1" ht="13.5" customHeight="1">
      <c r="A14" s="191" t="s">
        <v>125</v>
      </c>
      <c r="B14" s="26"/>
      <c r="C14" s="26">
        <v>15</v>
      </c>
      <c r="D14" s="26"/>
      <c r="E14" s="26"/>
      <c r="F14" s="26"/>
      <c r="G14" s="26"/>
      <c r="H14" s="26">
        <f t="shared" si="0"/>
        <v>15</v>
      </c>
    </row>
    <row r="15" spans="1:8" s="97" customFormat="1" ht="13.5" customHeight="1">
      <c r="A15" s="191" t="s">
        <v>230</v>
      </c>
      <c r="B15" s="26"/>
      <c r="C15" s="26"/>
      <c r="D15" s="26">
        <v>2</v>
      </c>
      <c r="E15" s="26">
        <v>27</v>
      </c>
      <c r="F15" s="26"/>
      <c r="G15" s="26"/>
      <c r="H15" s="26">
        <f t="shared" si="0"/>
        <v>27</v>
      </c>
    </row>
    <row r="16" spans="1:8" s="97" customFormat="1" ht="13.5" customHeight="1">
      <c r="A16" s="191" t="s">
        <v>126</v>
      </c>
      <c r="B16" s="26"/>
      <c r="C16" s="26"/>
      <c r="D16" s="26"/>
      <c r="E16" s="26"/>
      <c r="F16" s="26"/>
      <c r="G16" s="26"/>
      <c r="H16" s="26"/>
    </row>
    <row r="17" spans="1:8" s="97" customFormat="1" ht="13.5" customHeight="1">
      <c r="A17" s="191" t="s">
        <v>191</v>
      </c>
      <c r="B17" s="26"/>
      <c r="C17" s="26"/>
      <c r="D17" s="26"/>
      <c r="E17" s="26"/>
      <c r="F17" s="26"/>
      <c r="G17" s="26"/>
      <c r="H17" s="26"/>
    </row>
    <row r="18" spans="1:8" s="97" customFormat="1" ht="13.5" customHeight="1">
      <c r="A18" s="191" t="s">
        <v>129</v>
      </c>
      <c r="B18" s="26">
        <v>1</v>
      </c>
      <c r="C18" s="26"/>
      <c r="D18" s="26"/>
      <c r="E18" s="26"/>
      <c r="F18" s="26">
        <v>3</v>
      </c>
      <c r="G18" s="26">
        <v>21.5</v>
      </c>
      <c r="H18" s="26">
        <f t="shared" si="0"/>
        <v>21.5</v>
      </c>
    </row>
    <row r="19" spans="1:8" s="97" customFormat="1" ht="13.5" customHeight="1">
      <c r="A19" s="191" t="s">
        <v>130</v>
      </c>
      <c r="B19" s="26">
        <v>1</v>
      </c>
      <c r="C19" s="26">
        <v>27.5</v>
      </c>
      <c r="D19" s="26"/>
      <c r="E19" s="26"/>
      <c r="F19" s="26">
        <v>1</v>
      </c>
      <c r="G19" s="26"/>
      <c r="H19" s="26">
        <f t="shared" si="0"/>
        <v>27.5</v>
      </c>
    </row>
    <row r="20" spans="1:8" ht="13.5" customHeight="1">
      <c r="A20" s="191" t="s">
        <v>131</v>
      </c>
      <c r="B20" s="26">
        <v>1</v>
      </c>
      <c r="C20" s="26">
        <v>21</v>
      </c>
      <c r="D20" s="26"/>
      <c r="E20" s="26"/>
      <c r="F20" s="26"/>
      <c r="G20" s="26"/>
      <c r="H20" s="26">
        <f t="shared" si="0"/>
        <v>21</v>
      </c>
    </row>
    <row r="21" spans="1:8" ht="13.5" customHeight="1">
      <c r="A21" s="191" t="s">
        <v>132</v>
      </c>
      <c r="B21" s="26">
        <v>1</v>
      </c>
      <c r="C21" s="26">
        <v>40</v>
      </c>
      <c r="D21" s="26"/>
      <c r="E21" s="26"/>
      <c r="F21" s="26"/>
      <c r="G21" s="26"/>
      <c r="H21" s="26">
        <f t="shared" si="0"/>
        <v>40</v>
      </c>
    </row>
    <row r="22" spans="1:8" ht="13.5" customHeight="1">
      <c r="A22" s="191" t="s">
        <v>134</v>
      </c>
      <c r="B22" s="26"/>
      <c r="C22" s="26"/>
      <c r="D22" s="26"/>
      <c r="E22" s="26"/>
      <c r="F22" s="26"/>
      <c r="G22" s="26"/>
      <c r="H22" s="26"/>
    </row>
    <row r="23" spans="1:8" ht="13.5" customHeight="1">
      <c r="A23" s="191" t="s">
        <v>135</v>
      </c>
      <c r="B23" s="26"/>
      <c r="C23" s="26"/>
      <c r="D23" s="26"/>
      <c r="E23" s="26"/>
      <c r="F23" s="26"/>
      <c r="G23" s="26"/>
      <c r="H23" s="26"/>
    </row>
    <row r="24" spans="1:8" ht="13.5" customHeight="1">
      <c r="A24" s="191" t="s">
        <v>232</v>
      </c>
      <c r="B24" s="26">
        <v>1</v>
      </c>
      <c r="C24" s="26"/>
      <c r="D24" s="26"/>
      <c r="E24" s="26"/>
      <c r="F24" s="26"/>
      <c r="G24" s="26"/>
      <c r="H24" s="26"/>
    </row>
    <row r="25" spans="1:8" ht="13.5" customHeight="1">
      <c r="A25" s="191" t="s">
        <v>233</v>
      </c>
      <c r="B25" s="26"/>
      <c r="C25" s="26"/>
      <c r="D25" s="26">
        <v>1</v>
      </c>
      <c r="E25" s="26">
        <v>6</v>
      </c>
      <c r="F25" s="26"/>
      <c r="G25" s="26"/>
      <c r="H25" s="26">
        <f t="shared" si="0"/>
        <v>6</v>
      </c>
    </row>
    <row r="26" spans="1:8" s="97" customFormat="1" ht="13.5" customHeight="1">
      <c r="A26" s="191" t="s">
        <v>325</v>
      </c>
      <c r="B26" s="26">
        <v>1</v>
      </c>
      <c r="C26" s="26">
        <v>42.5</v>
      </c>
      <c r="D26" s="26">
        <v>3</v>
      </c>
      <c r="E26" s="26">
        <v>99.5</v>
      </c>
      <c r="F26" s="26">
        <v>2</v>
      </c>
      <c r="G26" s="26">
        <v>14.5</v>
      </c>
      <c r="H26" s="26">
        <f t="shared" si="0"/>
        <v>156.5</v>
      </c>
    </row>
    <row r="27" spans="1:8" s="97" customFormat="1" ht="13.5" customHeight="1">
      <c r="A27" s="191" t="s">
        <v>137</v>
      </c>
      <c r="B27" s="26"/>
      <c r="C27" s="26"/>
      <c r="D27" s="26"/>
      <c r="E27" s="26"/>
      <c r="F27" s="26"/>
      <c r="G27" s="26"/>
      <c r="H27" s="26"/>
    </row>
    <row r="28" spans="1:8" ht="13.5" customHeight="1">
      <c r="A28" s="191" t="s">
        <v>138</v>
      </c>
      <c r="B28" s="26"/>
      <c r="C28" s="26"/>
      <c r="D28" s="26"/>
      <c r="E28" s="26"/>
      <c r="F28" s="26"/>
      <c r="G28" s="26"/>
      <c r="H28" s="26"/>
    </row>
    <row r="29" spans="1:8" ht="13.5" customHeight="1">
      <c r="A29" s="191" t="s">
        <v>139</v>
      </c>
      <c r="B29" s="26"/>
      <c r="C29" s="26"/>
      <c r="D29" s="26"/>
      <c r="E29" s="26"/>
      <c r="F29" s="26"/>
      <c r="G29" s="26"/>
      <c r="H29" s="26"/>
    </row>
    <row r="30" spans="1:8" ht="13.5" customHeight="1">
      <c r="A30" s="191" t="s">
        <v>140</v>
      </c>
      <c r="B30" s="26"/>
      <c r="C30" s="26"/>
      <c r="D30" s="26"/>
      <c r="E30" s="26"/>
      <c r="F30" s="26"/>
      <c r="G30" s="26"/>
      <c r="H30" s="26"/>
    </row>
    <row r="31" spans="1:8" ht="13.5" customHeight="1">
      <c r="A31" s="191" t="s">
        <v>142</v>
      </c>
      <c r="B31" s="26"/>
      <c r="C31" s="26"/>
      <c r="D31" s="26">
        <v>1</v>
      </c>
      <c r="E31" s="26">
        <v>27.5</v>
      </c>
      <c r="F31" s="26"/>
      <c r="G31" s="26"/>
      <c r="H31" s="26">
        <f t="shared" si="0"/>
        <v>27.5</v>
      </c>
    </row>
    <row r="32" spans="1:8" ht="13.5" customHeight="1">
      <c r="A32" s="191" t="s">
        <v>144</v>
      </c>
      <c r="B32" s="26"/>
      <c r="C32" s="26"/>
      <c r="D32" s="26"/>
      <c r="E32" s="26"/>
      <c r="F32" s="26"/>
      <c r="G32" s="26"/>
      <c r="H32" s="26"/>
    </row>
    <row r="33" spans="1:8" ht="13.5" customHeight="1">
      <c r="A33" s="191" t="s">
        <v>145</v>
      </c>
      <c r="B33" s="26"/>
      <c r="C33" s="26"/>
      <c r="D33" s="26"/>
      <c r="E33" s="26"/>
      <c r="F33" s="26"/>
      <c r="G33" s="26"/>
      <c r="H33" s="26"/>
    </row>
    <row r="34" spans="1:8" ht="13.5" customHeight="1">
      <c r="A34" s="191" t="s">
        <v>326</v>
      </c>
      <c r="B34" s="26"/>
      <c r="C34" s="26"/>
      <c r="D34" s="26">
        <v>2</v>
      </c>
      <c r="E34" s="26">
        <v>114</v>
      </c>
      <c r="F34" s="26"/>
      <c r="G34" s="26"/>
      <c r="H34" s="26">
        <f t="shared" si="0"/>
        <v>114</v>
      </c>
    </row>
    <row r="35" spans="1:8" ht="12.75">
      <c r="A35" s="191" t="s">
        <v>150</v>
      </c>
      <c r="B35" s="26"/>
      <c r="C35" s="26"/>
      <c r="D35" s="26">
        <v>1</v>
      </c>
      <c r="E35" s="26">
        <v>45</v>
      </c>
      <c r="F35" s="26">
        <v>2</v>
      </c>
      <c r="G35" s="26">
        <v>6</v>
      </c>
      <c r="H35" s="26">
        <f t="shared" si="0"/>
        <v>51</v>
      </c>
    </row>
    <row r="36" spans="1:8" ht="13.5" customHeight="1">
      <c r="A36" s="191" t="s">
        <v>236</v>
      </c>
      <c r="B36" s="26"/>
      <c r="C36" s="26"/>
      <c r="D36" s="26"/>
      <c r="E36" s="26"/>
      <c r="F36" s="26">
        <v>1</v>
      </c>
      <c r="G36" s="26">
        <v>5.5</v>
      </c>
      <c r="H36" s="26">
        <f t="shared" si="0"/>
        <v>5.5</v>
      </c>
    </row>
    <row r="37" spans="1:8" ht="13.5" customHeight="1">
      <c r="A37" s="191" t="s">
        <v>153</v>
      </c>
      <c r="B37" s="26"/>
      <c r="C37" s="26"/>
      <c r="D37" s="26"/>
      <c r="E37" s="26"/>
      <c r="F37" s="26"/>
      <c r="G37" s="26"/>
      <c r="H37" s="26"/>
    </row>
    <row r="38" spans="1:8" ht="13.5" customHeight="1">
      <c r="A38" s="191" t="s">
        <v>160</v>
      </c>
      <c r="B38" s="26"/>
      <c r="C38" s="26"/>
      <c r="D38" s="26"/>
      <c r="E38" s="26"/>
      <c r="F38" s="26"/>
      <c r="G38" s="26"/>
      <c r="H38" s="26"/>
    </row>
    <row r="39" spans="1:8" ht="13.5" customHeight="1">
      <c r="A39" s="191" t="s">
        <v>162</v>
      </c>
      <c r="B39" s="26"/>
      <c r="C39" s="26"/>
      <c r="D39" s="26">
        <v>1</v>
      </c>
      <c r="E39" s="26">
        <v>12</v>
      </c>
      <c r="F39" s="26"/>
      <c r="G39" s="26"/>
      <c r="H39" s="26">
        <f t="shared" si="0"/>
        <v>12</v>
      </c>
    </row>
    <row r="40" spans="1:8" s="97" customFormat="1" ht="13.5" customHeight="1">
      <c r="A40" s="191" t="s">
        <v>237</v>
      </c>
      <c r="B40" s="26"/>
      <c r="C40" s="26"/>
      <c r="D40" s="26"/>
      <c r="E40" s="26"/>
      <c r="F40" s="26"/>
      <c r="G40" s="26"/>
      <c r="H40" s="26"/>
    </row>
    <row r="41" spans="1:8" ht="13.5" customHeight="1">
      <c r="A41" s="191" t="s">
        <v>163</v>
      </c>
      <c r="B41" s="26">
        <v>1</v>
      </c>
      <c r="C41" s="26">
        <v>45</v>
      </c>
      <c r="D41" s="26">
        <v>1</v>
      </c>
      <c r="E41" s="26">
        <v>0</v>
      </c>
      <c r="F41" s="26">
        <v>2</v>
      </c>
      <c r="G41" s="26">
        <v>9.5</v>
      </c>
      <c r="H41" s="26">
        <f t="shared" si="0"/>
        <v>54.5</v>
      </c>
    </row>
    <row r="42" spans="1:8" s="97" customFormat="1" ht="13.5" customHeight="1">
      <c r="A42" s="191" t="s">
        <v>164</v>
      </c>
      <c r="B42" s="26">
        <v>1</v>
      </c>
      <c r="C42" s="26">
        <v>4</v>
      </c>
      <c r="D42" s="26"/>
      <c r="E42" s="26"/>
      <c r="F42" s="26"/>
      <c r="G42" s="26"/>
      <c r="H42" s="26">
        <f t="shared" si="0"/>
        <v>4</v>
      </c>
    </row>
    <row r="43" spans="1:8" ht="13.5" customHeight="1">
      <c r="A43" s="191" t="s">
        <v>192</v>
      </c>
      <c r="B43" s="26"/>
      <c r="C43" s="26"/>
      <c r="D43" s="26"/>
      <c r="E43" s="26"/>
      <c r="F43" s="26"/>
      <c r="G43" s="26"/>
      <c r="H43" s="26"/>
    </row>
    <row r="44" spans="1:8" ht="13.5" customHeight="1">
      <c r="A44" s="191" t="s">
        <v>166</v>
      </c>
      <c r="B44" s="26"/>
      <c r="C44" s="26"/>
      <c r="D44" s="26"/>
      <c r="E44" s="26"/>
      <c r="F44" s="26"/>
      <c r="G44" s="26"/>
      <c r="H44" s="26"/>
    </row>
    <row r="45" spans="1:8" ht="13.5" customHeight="1">
      <c r="A45" s="191" t="s">
        <v>167</v>
      </c>
      <c r="B45" s="26"/>
      <c r="C45" s="26"/>
      <c r="D45" s="26"/>
      <c r="E45" s="26"/>
      <c r="F45" s="26"/>
      <c r="G45" s="26"/>
      <c r="H45" s="26"/>
    </row>
    <row r="46" spans="1:8" ht="13.5" customHeight="1">
      <c r="A46" s="191" t="s">
        <v>193</v>
      </c>
      <c r="B46" s="26"/>
      <c r="C46" s="26"/>
      <c r="D46" s="26"/>
      <c r="E46" s="26"/>
      <c r="F46" s="26">
        <v>1</v>
      </c>
      <c r="G46" s="26"/>
      <c r="H46" s="26"/>
    </row>
    <row r="47" spans="1:8" ht="13.5" customHeight="1">
      <c r="A47" s="191"/>
      <c r="B47" s="26"/>
      <c r="C47" s="26"/>
      <c r="D47" s="26"/>
      <c r="E47" s="26"/>
      <c r="F47" s="26"/>
      <c r="G47" s="26"/>
      <c r="H47" s="26"/>
    </row>
    <row r="48" spans="1:8" ht="13.5" customHeight="1">
      <c r="A48" s="245" t="s">
        <v>461</v>
      </c>
      <c r="B48" s="26"/>
      <c r="C48" s="26"/>
      <c r="D48" s="26"/>
      <c r="E48" s="26"/>
      <c r="F48" s="26"/>
      <c r="G48" s="26"/>
      <c r="H48" s="26"/>
    </row>
    <row r="49" spans="1:8" ht="13.5" customHeight="1">
      <c r="A49" s="26"/>
      <c r="B49" s="48"/>
      <c r="C49" s="250"/>
      <c r="D49" s="48"/>
      <c r="E49" s="250"/>
      <c r="F49" s="48"/>
      <c r="G49" s="250"/>
      <c r="H49" s="250"/>
    </row>
    <row r="50" spans="1:8" ht="14.25" customHeight="1">
      <c r="A50" s="52" t="s">
        <v>11</v>
      </c>
      <c r="B50" s="77">
        <f>MEDIAN(B4:B46,'Service Pts &amp; Hours Open A-L(2)'!B4:B50)</f>
        <v>1</v>
      </c>
      <c r="C50" s="77">
        <f>MEDIAN(C4:C46,'Service Pts &amp; Hours Open A-L(2)'!C4:C50)</f>
        <v>40</v>
      </c>
      <c r="D50" s="77">
        <f>MEDIAN(D4:D46,'Service Pts &amp; Hours Open A-L(2)'!D4:D50)</f>
        <v>1</v>
      </c>
      <c r="E50" s="77">
        <f>MEDIAN(E4:E46,'Service Pts &amp; Hours Open A-L(2)'!E4:E50)</f>
        <v>35</v>
      </c>
      <c r="F50" s="77">
        <f>MEDIAN(F4:F46,'Service Pts &amp; Hours Open A-L(2)'!F4:F50)</f>
        <v>1</v>
      </c>
      <c r="G50" s="77">
        <f>MEDIAN('Service Pts &amp; Hours Open A-L(2)'!G4:G50,'Service Pts &amp; Hours Open L-Y(2)'!G4:G46)</f>
        <v>10</v>
      </c>
      <c r="H50" s="77">
        <f>MEDIAN(H4:H46,'Service Pts &amp; Hours Open A-L(2)'!H4:H50)</f>
        <v>35</v>
      </c>
    </row>
    <row r="51" spans="1:8" ht="14.25" customHeight="1">
      <c r="A51" s="52" t="s">
        <v>10</v>
      </c>
      <c r="B51" s="77">
        <f>AVERAGE(B4:B46,'Service Pts &amp; Hours Open A-L(2)'!B4:B50)</f>
        <v>1.368421052631579</v>
      </c>
      <c r="C51" s="77">
        <f>AVERAGE(C4:C46,'Service Pts &amp; Hours Open A-L(2)'!C4:C50)</f>
        <v>46.166666666666664</v>
      </c>
      <c r="D51" s="77">
        <f>AVERAGE(D4:D46,'Service Pts &amp; Hours Open A-L(2)'!D4:D50)</f>
        <v>1.7894736842105263</v>
      </c>
      <c r="E51" s="77">
        <f>AVERAGE(E4:E46,'Service Pts &amp; Hours Open A-L(2)'!E4:E50)</f>
        <v>46.75</v>
      </c>
      <c r="F51" s="77">
        <f>AVERAGE(F4:F46,'Service Pts &amp; Hours Open A-L(2)'!F4:F50)</f>
        <v>1.6153846153846154</v>
      </c>
      <c r="G51" s="77">
        <f>AVERAGE(G4:G46,'Service Pts &amp; Hours Open A-L(2)'!G4:G50)</f>
        <v>12.944444444444445</v>
      </c>
      <c r="H51" s="77">
        <f>AVERAGE(H4:H46,'Service Pts &amp; Hours Open A-L(2)'!H4:H50)</f>
        <v>48.351351351351354</v>
      </c>
    </row>
    <row r="52" spans="1:8" ht="14.25" customHeight="1">
      <c r="A52" s="52" t="s">
        <v>239</v>
      </c>
      <c r="B52" s="77">
        <f>SUM(B4:B46,'Service Pts &amp; Hours Open A-L(2)'!B4:B50)</f>
        <v>26</v>
      </c>
      <c r="C52" s="77">
        <f>SUM(C4:C46,'Service Pts &amp; Hours Open A-L(2)'!C4:C50)</f>
        <v>831</v>
      </c>
      <c r="D52" s="77">
        <f>SUM(D4:D46,'Service Pts &amp; Hours Open A-L(2)'!D4:D50)</f>
        <v>34</v>
      </c>
      <c r="E52" s="77">
        <f>SUM(E4:E46,'Service Pts &amp; Hours Open A-L(2)'!E4:E50)</f>
        <v>841.5</v>
      </c>
      <c r="F52" s="77">
        <f>SUM(F4:F46,'Service Pts &amp; Hours Open A-L(2)'!F4:F50)</f>
        <v>21</v>
      </c>
      <c r="G52" s="77">
        <f>SUM(G4:G46,'Service Pts &amp; Hours Open A-L(2)'!G4:G50)</f>
        <v>116.5</v>
      </c>
      <c r="H52" s="77">
        <f>SUM(H4:H46,'Service Pts &amp; Hours Open A-L(2)'!H4:H50)</f>
        <v>1789</v>
      </c>
    </row>
  </sheetData>
  <conditionalFormatting sqref="B4:H48">
    <cfRule type="cellIs" dxfId="78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5C3B-4F56-40C4-A928-96530BFC917C}">
  <dimension ref="A1:H97"/>
  <sheetViews>
    <sheetView zoomScaleNormal="100" workbookViewId="0">
      <pane ySplit="3" topLeftCell="A76" activePane="bottomLeft" state="frozen"/>
      <selection pane="bottomLeft" activeCell="J23" sqref="J23"/>
      <selection activeCell="D58" sqref="D58"/>
    </sheetView>
  </sheetViews>
  <sheetFormatPr defaultColWidth="9.140625" defaultRowHeight="14.25" customHeight="1"/>
  <cols>
    <col min="1" max="1" width="15.85546875" customWidth="1"/>
    <col min="2" max="2" width="9.7109375" customWidth="1"/>
    <col min="3" max="3" width="11.85546875" customWidth="1"/>
    <col min="4" max="4" width="11.7109375" customWidth="1"/>
    <col min="5" max="5" width="11.5703125" customWidth="1"/>
    <col min="6" max="6" width="12.85546875" customWidth="1"/>
    <col min="7" max="7" width="11.85546875" customWidth="1"/>
    <col min="8" max="8" width="8.42578125" customWidth="1"/>
    <col min="9" max="9" width="5.140625" customWidth="1"/>
    <col min="10" max="10" width="14.140625" customWidth="1"/>
    <col min="11" max="11" width="10" customWidth="1"/>
    <col min="12" max="13" width="9.28515625" bestFit="1" customWidth="1"/>
    <col min="14" max="14" width="11.140625" customWidth="1"/>
    <col min="15" max="15" width="12" customWidth="1"/>
    <col min="16" max="16" width="9.5703125" bestFit="1" customWidth="1"/>
    <col min="19" max="19" width="21.5703125" bestFit="1" customWidth="1"/>
    <col min="20" max="20" width="15.28515625" customWidth="1"/>
  </cols>
  <sheetData>
    <row r="1" spans="1:8" ht="16.5" customHeight="1">
      <c r="A1" s="1" t="s">
        <v>462</v>
      </c>
    </row>
    <row r="2" spans="1:8" ht="10.5" customHeight="1"/>
    <row r="3" spans="1:8" s="89" customFormat="1" ht="36.950000000000003" customHeight="1">
      <c r="A3" s="212"/>
      <c r="B3" s="42" t="s">
        <v>463</v>
      </c>
      <c r="C3" s="42" t="s">
        <v>464</v>
      </c>
      <c r="D3" s="42" t="s">
        <v>465</v>
      </c>
      <c r="E3" s="42" t="s">
        <v>466</v>
      </c>
      <c r="F3" s="42" t="s">
        <v>467</v>
      </c>
      <c r="G3" s="42" t="s">
        <v>468</v>
      </c>
      <c r="H3" s="42" t="s">
        <v>469</v>
      </c>
    </row>
    <row r="4" spans="1:8" ht="14.25" customHeight="1">
      <c r="A4" s="191" t="s">
        <v>24</v>
      </c>
      <c r="B4" s="191">
        <v>3</v>
      </c>
      <c r="C4" s="191">
        <v>3</v>
      </c>
      <c r="D4" s="191">
        <v>1</v>
      </c>
      <c r="E4" s="191">
        <v>1</v>
      </c>
      <c r="F4" s="191">
        <v>13.78</v>
      </c>
      <c r="G4" s="191">
        <v>0.5</v>
      </c>
      <c r="H4" s="191">
        <v>22.28</v>
      </c>
    </row>
    <row r="5" spans="1:8" ht="14.25" customHeight="1">
      <c r="A5" s="191" t="s">
        <v>185</v>
      </c>
      <c r="B5" s="191">
        <v>4</v>
      </c>
      <c r="C5" s="191">
        <v>0</v>
      </c>
      <c r="D5" s="191">
        <v>3</v>
      </c>
      <c r="E5" s="191">
        <v>1</v>
      </c>
      <c r="F5" s="191">
        <v>2.06</v>
      </c>
      <c r="G5" s="191">
        <v>0.4</v>
      </c>
      <c r="H5" s="191">
        <v>10.46</v>
      </c>
    </row>
    <row r="6" spans="1:8" ht="14.25" customHeight="1">
      <c r="A6" s="191" t="s">
        <v>29</v>
      </c>
      <c r="B6" s="191">
        <v>1</v>
      </c>
      <c r="C6" s="191">
        <v>0</v>
      </c>
      <c r="D6" s="191">
        <v>0</v>
      </c>
      <c r="E6" s="191">
        <v>0</v>
      </c>
      <c r="F6" s="191">
        <v>0</v>
      </c>
      <c r="G6" s="191">
        <v>2</v>
      </c>
      <c r="H6" s="191">
        <v>3</v>
      </c>
    </row>
    <row r="7" spans="1:8" ht="14.25" customHeight="1">
      <c r="A7" s="191" t="s">
        <v>30</v>
      </c>
      <c r="B7" s="191">
        <v>4</v>
      </c>
      <c r="C7" s="191">
        <v>3</v>
      </c>
      <c r="D7" s="191">
        <v>0</v>
      </c>
      <c r="E7" s="191">
        <v>1</v>
      </c>
      <c r="F7" s="191">
        <v>5</v>
      </c>
      <c r="G7" s="191">
        <v>0.4</v>
      </c>
      <c r="H7" s="191">
        <v>13.4</v>
      </c>
    </row>
    <row r="8" spans="1:8" ht="14.25" customHeight="1">
      <c r="A8" s="191" t="s">
        <v>32</v>
      </c>
      <c r="B8" s="191">
        <v>11</v>
      </c>
      <c r="C8" s="191">
        <v>10</v>
      </c>
      <c r="D8" s="191">
        <v>10</v>
      </c>
      <c r="E8" s="191">
        <v>2</v>
      </c>
      <c r="F8" s="191">
        <v>10.53</v>
      </c>
      <c r="G8" s="191">
        <v>0</v>
      </c>
      <c r="H8" s="191">
        <v>43.53</v>
      </c>
    </row>
    <row r="9" spans="1:8" ht="14.25" customHeight="1">
      <c r="A9" s="191" t="s">
        <v>33</v>
      </c>
      <c r="B9" s="191">
        <v>3</v>
      </c>
      <c r="C9" s="191">
        <v>0</v>
      </c>
      <c r="D9" s="191">
        <v>2</v>
      </c>
      <c r="E9" s="191">
        <v>1</v>
      </c>
      <c r="F9" s="191">
        <v>5.52</v>
      </c>
      <c r="G9" s="191">
        <v>0</v>
      </c>
      <c r="H9" s="191">
        <v>11.52</v>
      </c>
    </row>
    <row r="10" spans="1:8" ht="14.25" customHeight="1">
      <c r="A10" s="191" t="s">
        <v>37</v>
      </c>
      <c r="B10" s="191">
        <v>1</v>
      </c>
      <c r="C10" s="191">
        <v>0</v>
      </c>
      <c r="D10" s="191">
        <v>0</v>
      </c>
      <c r="E10" s="191">
        <v>0</v>
      </c>
      <c r="F10" s="191">
        <v>2</v>
      </c>
      <c r="G10" s="191">
        <v>0.16</v>
      </c>
      <c r="H10" s="191">
        <v>3.16</v>
      </c>
    </row>
    <row r="11" spans="1:8" ht="14.25" customHeight="1">
      <c r="A11" s="191" t="s">
        <v>215</v>
      </c>
      <c r="B11" s="191">
        <v>1</v>
      </c>
      <c r="C11" s="191">
        <v>1</v>
      </c>
      <c r="D11" s="191">
        <v>4</v>
      </c>
      <c r="E11" s="191">
        <v>0</v>
      </c>
      <c r="F11" s="191">
        <v>4</v>
      </c>
      <c r="G11" s="191">
        <v>3</v>
      </c>
      <c r="H11" s="191">
        <v>13</v>
      </c>
    </row>
    <row r="12" spans="1:8" ht="14.25" customHeight="1">
      <c r="A12" s="191" t="s">
        <v>38</v>
      </c>
      <c r="B12" s="191">
        <v>18</v>
      </c>
      <c r="C12" s="191">
        <v>18</v>
      </c>
      <c r="D12" s="191">
        <v>2</v>
      </c>
      <c r="E12" s="191">
        <v>5</v>
      </c>
      <c r="F12" s="191">
        <v>20.9</v>
      </c>
      <c r="G12" s="191">
        <v>18</v>
      </c>
      <c r="H12" s="191">
        <v>81.900000000000006</v>
      </c>
    </row>
    <row r="13" spans="1:8" ht="14.25" customHeight="1">
      <c r="A13" s="191" t="s">
        <v>42</v>
      </c>
      <c r="B13" s="191">
        <v>9</v>
      </c>
      <c r="C13" s="191">
        <v>2</v>
      </c>
      <c r="D13" s="191">
        <v>5</v>
      </c>
      <c r="E13" s="191">
        <v>0</v>
      </c>
      <c r="F13" s="191">
        <v>9</v>
      </c>
      <c r="G13" s="191">
        <v>0</v>
      </c>
      <c r="H13" s="191">
        <v>25</v>
      </c>
    </row>
    <row r="14" spans="1:8" ht="14.25" customHeight="1">
      <c r="A14" s="191" t="s">
        <v>44</v>
      </c>
      <c r="B14" s="191">
        <v>0</v>
      </c>
      <c r="C14" s="191">
        <v>0</v>
      </c>
      <c r="D14" s="191">
        <v>0</v>
      </c>
      <c r="E14" s="191">
        <v>0</v>
      </c>
      <c r="F14" s="191">
        <v>2.2799999999999998</v>
      </c>
      <c r="G14" s="191">
        <v>0.1</v>
      </c>
      <c r="H14" s="191">
        <v>2.38</v>
      </c>
    </row>
    <row r="15" spans="1:8" ht="14.25" customHeight="1">
      <c r="A15" s="191" t="s">
        <v>47</v>
      </c>
      <c r="B15" s="191">
        <v>1</v>
      </c>
      <c r="C15" s="191">
        <v>2</v>
      </c>
      <c r="D15" s="191">
        <v>3</v>
      </c>
      <c r="E15" s="191">
        <v>0</v>
      </c>
      <c r="F15" s="191">
        <v>1</v>
      </c>
      <c r="G15" s="191">
        <v>0</v>
      </c>
      <c r="H15" s="191">
        <v>7</v>
      </c>
    </row>
    <row r="16" spans="1:8" ht="14.25" customHeight="1">
      <c r="A16" s="191" t="s">
        <v>49</v>
      </c>
      <c r="B16" s="191">
        <v>5</v>
      </c>
      <c r="C16" s="191">
        <v>6</v>
      </c>
      <c r="D16" s="191">
        <v>0</v>
      </c>
      <c r="E16" s="191">
        <v>1</v>
      </c>
      <c r="F16" s="191">
        <v>5.56</v>
      </c>
      <c r="G16" s="191">
        <v>0.26</v>
      </c>
      <c r="H16" s="191">
        <v>17.82</v>
      </c>
    </row>
    <row r="17" spans="1:8" ht="14.25" customHeight="1">
      <c r="A17" s="191" t="s">
        <v>52</v>
      </c>
      <c r="B17" s="191">
        <v>8</v>
      </c>
      <c r="C17" s="191">
        <v>3</v>
      </c>
      <c r="D17" s="191">
        <v>6</v>
      </c>
      <c r="E17" s="191">
        <v>1</v>
      </c>
      <c r="F17" s="191">
        <v>6.8</v>
      </c>
      <c r="G17" s="191">
        <v>0</v>
      </c>
      <c r="H17" s="191">
        <v>24.8</v>
      </c>
    </row>
    <row r="18" spans="1:8" ht="14.25" customHeight="1">
      <c r="A18" s="191" t="s">
        <v>54</v>
      </c>
      <c r="B18" s="191">
        <v>15</v>
      </c>
      <c r="C18" s="191">
        <v>13</v>
      </c>
      <c r="D18" s="191">
        <v>15</v>
      </c>
      <c r="E18" s="191">
        <v>2</v>
      </c>
      <c r="F18" s="191">
        <v>5.55</v>
      </c>
      <c r="G18" s="191">
        <v>0</v>
      </c>
      <c r="H18" s="191">
        <v>50.55</v>
      </c>
    </row>
    <row r="19" spans="1:8" ht="14.25" customHeight="1">
      <c r="A19" s="191" t="s">
        <v>56</v>
      </c>
      <c r="B19" s="191">
        <v>11</v>
      </c>
      <c r="C19" s="191">
        <v>8</v>
      </c>
      <c r="D19" s="191">
        <v>2</v>
      </c>
      <c r="E19" s="191">
        <v>0</v>
      </c>
      <c r="F19" s="191">
        <v>8.48</v>
      </c>
      <c r="G19" s="191">
        <v>0</v>
      </c>
      <c r="H19" s="191">
        <v>29.48</v>
      </c>
    </row>
    <row r="20" spans="1:8" ht="14.25" customHeight="1">
      <c r="A20" s="191" t="s">
        <v>57</v>
      </c>
      <c r="B20" s="191">
        <v>27</v>
      </c>
      <c r="C20" s="191">
        <v>33</v>
      </c>
      <c r="D20" s="191">
        <v>21</v>
      </c>
      <c r="E20" s="191">
        <v>7</v>
      </c>
      <c r="F20" s="191">
        <v>7.7</v>
      </c>
      <c r="G20" s="191">
        <v>4.5</v>
      </c>
      <c r="H20" s="191">
        <v>100.2</v>
      </c>
    </row>
    <row r="21" spans="1:8" ht="14.25" customHeight="1">
      <c r="A21" s="191" t="s">
        <v>59</v>
      </c>
      <c r="B21" s="191">
        <v>20</v>
      </c>
      <c r="C21" s="191">
        <v>8</v>
      </c>
      <c r="D21" s="191">
        <v>5</v>
      </c>
      <c r="E21" s="191">
        <v>6</v>
      </c>
      <c r="F21" s="191">
        <v>24.9</v>
      </c>
      <c r="G21" s="191">
        <v>2.36</v>
      </c>
      <c r="H21" s="191">
        <v>66.260000000000005</v>
      </c>
    </row>
    <row r="22" spans="1:8" ht="14.25" customHeight="1">
      <c r="A22" s="191" t="s">
        <v>322</v>
      </c>
      <c r="B22" s="191">
        <v>13</v>
      </c>
      <c r="C22" s="191">
        <v>4</v>
      </c>
      <c r="D22" s="191">
        <v>3</v>
      </c>
      <c r="E22" s="191">
        <v>0</v>
      </c>
      <c r="F22" s="191">
        <v>10.44</v>
      </c>
      <c r="G22" s="191">
        <v>1.1200000000000001</v>
      </c>
      <c r="H22" s="191">
        <v>31.56</v>
      </c>
    </row>
    <row r="23" spans="1:8" ht="14.25" customHeight="1">
      <c r="A23" s="191" t="s">
        <v>222</v>
      </c>
      <c r="B23" s="191">
        <v>5</v>
      </c>
      <c r="C23" s="191">
        <v>2</v>
      </c>
      <c r="D23" s="191">
        <v>2</v>
      </c>
      <c r="E23" s="191">
        <v>3</v>
      </c>
      <c r="F23" s="191">
        <v>7.04</v>
      </c>
      <c r="G23" s="191">
        <v>0.7</v>
      </c>
      <c r="H23" s="191">
        <v>19.739999999999998</v>
      </c>
    </row>
    <row r="24" spans="1:8" ht="14.25" customHeight="1">
      <c r="A24" s="191" t="s">
        <v>60</v>
      </c>
      <c r="B24" s="191">
        <v>5</v>
      </c>
      <c r="C24" s="191">
        <v>4</v>
      </c>
      <c r="D24" s="191">
        <v>0</v>
      </c>
      <c r="E24" s="191">
        <v>0</v>
      </c>
      <c r="F24" s="191">
        <v>5.92</v>
      </c>
      <c r="G24" s="191">
        <v>0.45</v>
      </c>
      <c r="H24" s="191">
        <v>15.37</v>
      </c>
    </row>
    <row r="25" spans="1:8" ht="14.25" customHeight="1">
      <c r="A25" s="191" t="s">
        <v>323</v>
      </c>
      <c r="B25" s="191">
        <v>4</v>
      </c>
      <c r="C25" s="191">
        <v>3</v>
      </c>
      <c r="D25" s="191">
        <v>4</v>
      </c>
      <c r="E25" s="191">
        <v>0</v>
      </c>
      <c r="F25" s="191">
        <v>8.4</v>
      </c>
      <c r="G25" s="191">
        <v>1.87</v>
      </c>
      <c r="H25" s="191">
        <v>21.27</v>
      </c>
    </row>
    <row r="26" spans="1:8" ht="14.25" customHeight="1">
      <c r="A26" s="191" t="s">
        <v>63</v>
      </c>
      <c r="B26" s="191">
        <v>1</v>
      </c>
      <c r="C26" s="191">
        <v>0</v>
      </c>
      <c r="D26" s="191">
        <v>0</v>
      </c>
      <c r="E26" s="191">
        <v>0</v>
      </c>
      <c r="F26" s="191">
        <v>2.2799999999999998</v>
      </c>
      <c r="G26" s="191">
        <v>0.14000000000000001</v>
      </c>
      <c r="H26" s="191">
        <v>3.42</v>
      </c>
    </row>
    <row r="27" spans="1:8" ht="14.25" customHeight="1">
      <c r="A27" s="191" t="s">
        <v>65</v>
      </c>
      <c r="B27" s="191">
        <v>4</v>
      </c>
      <c r="C27" s="191">
        <v>2</v>
      </c>
      <c r="D27" s="191">
        <v>4</v>
      </c>
      <c r="E27" s="191">
        <v>0</v>
      </c>
      <c r="F27" s="191">
        <v>2.97</v>
      </c>
      <c r="G27" s="191">
        <v>4.3</v>
      </c>
      <c r="H27" s="191">
        <v>17.27</v>
      </c>
    </row>
    <row r="28" spans="1:8" ht="14.25" customHeight="1">
      <c r="A28" s="191" t="s">
        <v>70</v>
      </c>
      <c r="B28" s="191">
        <v>6</v>
      </c>
      <c r="C28" s="191">
        <v>17</v>
      </c>
      <c r="D28" s="191">
        <v>18</v>
      </c>
      <c r="E28" s="191">
        <v>0</v>
      </c>
      <c r="F28" s="191">
        <v>12.02</v>
      </c>
      <c r="G28" s="191">
        <v>4</v>
      </c>
      <c r="H28" s="191">
        <v>57.02</v>
      </c>
    </row>
    <row r="29" spans="1:8" ht="14.25" customHeight="1">
      <c r="A29" s="191" t="s">
        <v>74</v>
      </c>
      <c r="B29" s="191">
        <v>0</v>
      </c>
      <c r="C29" s="191">
        <v>0</v>
      </c>
      <c r="D29" s="191">
        <v>0</v>
      </c>
      <c r="E29" s="191">
        <v>0</v>
      </c>
      <c r="F29" s="191">
        <v>3.41</v>
      </c>
      <c r="G29" s="191">
        <v>0.37</v>
      </c>
      <c r="H29" s="191">
        <v>3.78</v>
      </c>
    </row>
    <row r="30" spans="1:8" s="97" customFormat="1" ht="14.25" customHeight="1">
      <c r="A30" s="191" t="s">
        <v>75</v>
      </c>
      <c r="B30" s="191">
        <v>2</v>
      </c>
      <c r="C30" s="191">
        <v>0</v>
      </c>
      <c r="D30" s="191">
        <v>0</v>
      </c>
      <c r="E30" s="191">
        <v>1</v>
      </c>
      <c r="F30" s="191">
        <v>10.74</v>
      </c>
      <c r="G30" s="191">
        <v>0</v>
      </c>
      <c r="H30" s="191">
        <v>13.74</v>
      </c>
    </row>
    <row r="31" spans="1:8" ht="14.25" customHeight="1">
      <c r="A31" s="191" t="s">
        <v>76</v>
      </c>
      <c r="B31" s="191">
        <v>7</v>
      </c>
      <c r="C31" s="191">
        <v>30</v>
      </c>
      <c r="D31" s="191">
        <v>5</v>
      </c>
      <c r="E31" s="191">
        <v>7</v>
      </c>
      <c r="F31" s="191">
        <v>6.93</v>
      </c>
      <c r="G31" s="191">
        <v>0.88</v>
      </c>
      <c r="H31" s="191">
        <v>56.81</v>
      </c>
    </row>
    <row r="32" spans="1:8" ht="14.25" customHeight="1">
      <c r="A32" s="191" t="s">
        <v>79</v>
      </c>
      <c r="B32" s="191">
        <v>23</v>
      </c>
      <c r="C32" s="191">
        <v>16</v>
      </c>
      <c r="D32" s="191">
        <v>6</v>
      </c>
      <c r="E32" s="191">
        <v>2</v>
      </c>
      <c r="F32" s="191">
        <v>10.95</v>
      </c>
      <c r="G32" s="191">
        <v>0</v>
      </c>
      <c r="H32" s="191">
        <v>57.95</v>
      </c>
    </row>
    <row r="33" spans="1:8" ht="14.25" customHeight="1">
      <c r="A33" s="191" t="s">
        <v>187</v>
      </c>
      <c r="B33" s="191">
        <v>1</v>
      </c>
      <c r="C33" s="191">
        <v>1</v>
      </c>
      <c r="D33" s="191">
        <v>3</v>
      </c>
      <c r="E33" s="191">
        <v>0</v>
      </c>
      <c r="F33" s="191">
        <v>0</v>
      </c>
      <c r="G33" s="191">
        <v>0</v>
      </c>
      <c r="H33" s="191">
        <v>5</v>
      </c>
    </row>
    <row r="34" spans="1:8" ht="14.25" customHeight="1">
      <c r="A34" s="191" t="s">
        <v>82</v>
      </c>
      <c r="B34" s="191">
        <v>6</v>
      </c>
      <c r="C34" s="191">
        <v>0</v>
      </c>
      <c r="D34" s="191">
        <v>0</v>
      </c>
      <c r="E34" s="191">
        <v>1</v>
      </c>
      <c r="F34" s="191">
        <v>3.32</v>
      </c>
      <c r="G34" s="191">
        <v>1</v>
      </c>
      <c r="H34" s="191">
        <v>11.32</v>
      </c>
    </row>
    <row r="35" spans="1:8" ht="14.25" customHeight="1">
      <c r="A35" s="191" t="s">
        <v>226</v>
      </c>
      <c r="B35" s="191">
        <v>1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1</v>
      </c>
    </row>
    <row r="36" spans="1:8" ht="14.25" customHeight="1">
      <c r="A36" s="191" t="s">
        <v>85</v>
      </c>
      <c r="B36" s="191">
        <v>1</v>
      </c>
      <c r="C36" s="191">
        <v>1</v>
      </c>
      <c r="D36" s="191">
        <v>1</v>
      </c>
      <c r="E36" s="191">
        <v>0</v>
      </c>
      <c r="F36" s="191">
        <v>0.6</v>
      </c>
      <c r="G36" s="191">
        <v>0.1</v>
      </c>
      <c r="H36" s="191">
        <v>3.7</v>
      </c>
    </row>
    <row r="37" spans="1:8" ht="14.25" customHeight="1">
      <c r="A37" s="191" t="s">
        <v>88</v>
      </c>
      <c r="B37" s="191">
        <v>4</v>
      </c>
      <c r="C37" s="191">
        <v>6</v>
      </c>
      <c r="D37" s="191">
        <v>0</v>
      </c>
      <c r="E37" s="191">
        <v>2</v>
      </c>
      <c r="F37" s="191">
        <v>4.82</v>
      </c>
      <c r="G37" s="191">
        <v>0</v>
      </c>
      <c r="H37" s="191">
        <v>16.82</v>
      </c>
    </row>
    <row r="38" spans="1:8" ht="14.25" customHeight="1">
      <c r="A38" s="191" t="s">
        <v>227</v>
      </c>
      <c r="B38" s="191">
        <v>9</v>
      </c>
      <c r="C38" s="191">
        <v>4</v>
      </c>
      <c r="D38" s="191">
        <v>0</v>
      </c>
      <c r="E38" s="191">
        <v>14</v>
      </c>
      <c r="F38" s="191">
        <v>9.5</v>
      </c>
      <c r="G38" s="191">
        <v>3</v>
      </c>
      <c r="H38" s="191">
        <v>39.5</v>
      </c>
    </row>
    <row r="39" spans="1:8" ht="14.25" customHeight="1">
      <c r="A39" s="191" t="s">
        <v>91</v>
      </c>
      <c r="B39" s="191">
        <v>1</v>
      </c>
      <c r="C39" s="191">
        <v>0</v>
      </c>
      <c r="D39" s="191">
        <v>1</v>
      </c>
      <c r="E39" s="191">
        <v>0</v>
      </c>
      <c r="F39" s="191">
        <v>2.75</v>
      </c>
      <c r="G39" s="191">
        <v>8</v>
      </c>
      <c r="H39" s="191">
        <v>12.75</v>
      </c>
    </row>
    <row r="40" spans="1:8" ht="14.25" customHeight="1">
      <c r="A40" s="191" t="s">
        <v>92</v>
      </c>
      <c r="B40" s="191">
        <v>14</v>
      </c>
      <c r="C40" s="191">
        <v>6</v>
      </c>
      <c r="D40" s="191">
        <v>5</v>
      </c>
      <c r="E40" s="191">
        <v>0</v>
      </c>
      <c r="F40" s="191">
        <v>15.47</v>
      </c>
      <c r="G40" s="191">
        <v>0.32</v>
      </c>
      <c r="H40" s="191">
        <v>40.79</v>
      </c>
    </row>
    <row r="41" spans="1:8" ht="14.25" customHeight="1">
      <c r="A41" s="191" t="s">
        <v>189</v>
      </c>
      <c r="B41" s="191">
        <v>15</v>
      </c>
      <c r="C41" s="191">
        <v>19</v>
      </c>
      <c r="D41" s="191">
        <v>11</v>
      </c>
      <c r="E41" s="191">
        <v>7</v>
      </c>
      <c r="F41" s="191">
        <v>12.8</v>
      </c>
      <c r="G41" s="191">
        <v>3.2</v>
      </c>
      <c r="H41" s="191">
        <v>68</v>
      </c>
    </row>
    <row r="42" spans="1:8" ht="14.25" customHeight="1">
      <c r="A42" s="191" t="s">
        <v>96</v>
      </c>
      <c r="B42" s="191">
        <v>2</v>
      </c>
      <c r="C42" s="191">
        <v>2</v>
      </c>
      <c r="D42" s="191">
        <v>3</v>
      </c>
      <c r="E42" s="191">
        <v>0</v>
      </c>
      <c r="F42" s="191">
        <v>0</v>
      </c>
      <c r="G42" s="191">
        <v>0</v>
      </c>
      <c r="H42" s="191">
        <v>7</v>
      </c>
    </row>
    <row r="43" spans="1:8" ht="14.25" customHeight="1">
      <c r="A43" s="191" t="s">
        <v>98</v>
      </c>
      <c r="B43" s="191">
        <v>3</v>
      </c>
      <c r="C43" s="191">
        <v>1</v>
      </c>
      <c r="D43" s="191">
        <v>1</v>
      </c>
      <c r="E43" s="191">
        <v>1</v>
      </c>
      <c r="F43" s="191">
        <v>4.16</v>
      </c>
      <c r="G43" s="191">
        <v>0</v>
      </c>
      <c r="H43" s="191">
        <v>10.16</v>
      </c>
    </row>
    <row r="44" spans="1:8" ht="14.25" customHeight="1">
      <c r="A44" s="191" t="s">
        <v>99</v>
      </c>
      <c r="B44" s="191">
        <v>1</v>
      </c>
      <c r="C44" s="191">
        <v>1</v>
      </c>
      <c r="D44" s="191">
        <v>0</v>
      </c>
      <c r="E44" s="191">
        <v>0</v>
      </c>
      <c r="F44" s="191">
        <v>3.76</v>
      </c>
      <c r="G44" s="191">
        <v>2</v>
      </c>
      <c r="H44" s="191">
        <v>7.76</v>
      </c>
    </row>
    <row r="45" spans="1:8" ht="14.25" customHeight="1">
      <c r="A45" s="191" t="s">
        <v>228</v>
      </c>
      <c r="B45" s="191">
        <v>13</v>
      </c>
      <c r="C45" s="191">
        <v>7</v>
      </c>
      <c r="D45" s="191">
        <v>8</v>
      </c>
      <c r="E45" s="191">
        <v>4</v>
      </c>
      <c r="F45" s="191">
        <v>7.79</v>
      </c>
      <c r="G45" s="191">
        <v>1.01</v>
      </c>
      <c r="H45" s="191">
        <v>40.799999999999997</v>
      </c>
    </row>
    <row r="46" spans="1:8" ht="14.25" customHeight="1">
      <c r="A46" s="191" t="s">
        <v>102</v>
      </c>
      <c r="B46" s="191">
        <v>1</v>
      </c>
      <c r="C46" s="191">
        <v>0</v>
      </c>
      <c r="D46" s="191">
        <v>0</v>
      </c>
      <c r="E46" s="191">
        <v>0</v>
      </c>
      <c r="F46" s="191">
        <v>1.06</v>
      </c>
      <c r="G46" s="191">
        <v>0.4</v>
      </c>
      <c r="H46" s="191">
        <v>2.46</v>
      </c>
    </row>
    <row r="47" spans="1:8" ht="14.25" customHeight="1">
      <c r="A47" s="191" t="s">
        <v>104</v>
      </c>
      <c r="B47" s="191">
        <v>8</v>
      </c>
      <c r="C47" s="191">
        <v>6</v>
      </c>
      <c r="D47" s="191">
        <v>17</v>
      </c>
      <c r="E47" s="191">
        <v>21</v>
      </c>
      <c r="F47" s="191">
        <v>8</v>
      </c>
      <c r="G47" s="191">
        <v>0</v>
      </c>
      <c r="H47" s="191">
        <v>60</v>
      </c>
    </row>
    <row r="48" spans="1:8" ht="14.25" customHeight="1">
      <c r="A48" s="191" t="s">
        <v>105</v>
      </c>
      <c r="B48" s="191">
        <v>7</v>
      </c>
      <c r="C48" s="191">
        <v>4</v>
      </c>
      <c r="D48" s="191">
        <v>3</v>
      </c>
      <c r="E48" s="191">
        <v>1</v>
      </c>
      <c r="F48" s="191">
        <v>7.94</v>
      </c>
      <c r="G48" s="191">
        <v>0.4</v>
      </c>
      <c r="H48" s="191">
        <v>23.34</v>
      </c>
    </row>
    <row r="49" spans="1:8" ht="14.25" customHeight="1">
      <c r="A49" s="191" t="s">
        <v>106</v>
      </c>
      <c r="B49" s="191">
        <v>0</v>
      </c>
      <c r="C49" s="191">
        <v>2</v>
      </c>
      <c r="D49" s="191">
        <v>2</v>
      </c>
      <c r="E49" s="191">
        <v>0</v>
      </c>
      <c r="F49" s="191">
        <v>0.71</v>
      </c>
      <c r="G49" s="191">
        <v>0.22</v>
      </c>
      <c r="H49" s="191">
        <v>4.93</v>
      </c>
    </row>
    <row r="50" spans="1:8" ht="14.25" customHeight="1">
      <c r="A50" s="191" t="s">
        <v>108</v>
      </c>
      <c r="B50" s="191">
        <v>2</v>
      </c>
      <c r="C50" s="191">
        <v>2</v>
      </c>
      <c r="D50" s="191">
        <v>0</v>
      </c>
      <c r="E50" s="191">
        <v>0</v>
      </c>
      <c r="F50" s="191">
        <v>4</v>
      </c>
      <c r="G50" s="191">
        <v>0.73</v>
      </c>
      <c r="H50" s="191">
        <v>8.73</v>
      </c>
    </row>
    <row r="51" spans="1:8" ht="14.25" customHeight="1">
      <c r="A51" s="26" t="s">
        <v>109</v>
      </c>
      <c r="B51" s="26">
        <v>13</v>
      </c>
      <c r="C51" s="26">
        <v>8</v>
      </c>
      <c r="D51" s="26">
        <v>10</v>
      </c>
      <c r="E51" s="26">
        <v>5</v>
      </c>
      <c r="F51" s="26">
        <v>9.74</v>
      </c>
      <c r="G51" s="26">
        <v>0.75</v>
      </c>
      <c r="H51" s="26">
        <v>46.49</v>
      </c>
    </row>
    <row r="52" spans="1:8" ht="14.25" customHeight="1">
      <c r="A52" s="26" t="s">
        <v>229</v>
      </c>
      <c r="B52" s="26">
        <v>8</v>
      </c>
      <c r="C52" s="26">
        <v>3</v>
      </c>
      <c r="D52" s="26">
        <v>4</v>
      </c>
      <c r="E52" s="26">
        <v>3</v>
      </c>
      <c r="F52" s="26">
        <v>5.88</v>
      </c>
      <c r="G52" s="26">
        <v>2.2000000000000002</v>
      </c>
      <c r="H52" s="26">
        <v>26.08</v>
      </c>
    </row>
    <row r="53" spans="1:8" ht="14.25" customHeight="1">
      <c r="A53" s="26" t="s">
        <v>112</v>
      </c>
      <c r="B53" s="26">
        <v>7</v>
      </c>
      <c r="C53" s="26">
        <v>2</v>
      </c>
      <c r="D53" s="26">
        <v>6</v>
      </c>
      <c r="E53" s="26">
        <v>4</v>
      </c>
      <c r="F53" s="26">
        <v>3.4</v>
      </c>
      <c r="G53" s="26">
        <v>3</v>
      </c>
      <c r="H53" s="26">
        <v>25.4</v>
      </c>
    </row>
    <row r="54" spans="1:8" ht="14.25" customHeight="1">
      <c r="A54" s="26" t="s">
        <v>324</v>
      </c>
      <c r="B54" s="26">
        <v>9</v>
      </c>
      <c r="C54" s="26">
        <v>8</v>
      </c>
      <c r="D54" s="26">
        <v>0</v>
      </c>
      <c r="E54" s="26">
        <v>1</v>
      </c>
      <c r="F54" s="26">
        <v>6.8</v>
      </c>
      <c r="G54" s="26">
        <v>0</v>
      </c>
      <c r="H54" s="26">
        <v>24.8</v>
      </c>
    </row>
    <row r="55" spans="1:8" ht="14.25" customHeight="1">
      <c r="A55" s="26" t="s">
        <v>114</v>
      </c>
      <c r="B55" s="26">
        <v>2</v>
      </c>
      <c r="C55" s="26">
        <v>0</v>
      </c>
      <c r="D55" s="26">
        <v>1</v>
      </c>
      <c r="E55" s="26">
        <v>1</v>
      </c>
      <c r="F55" s="26">
        <v>4.21</v>
      </c>
      <c r="G55" s="26">
        <v>0</v>
      </c>
      <c r="H55" s="26">
        <v>8.2100000000000009</v>
      </c>
    </row>
    <row r="56" spans="1:8" ht="14.25" customHeight="1">
      <c r="A56" s="26" t="s">
        <v>116</v>
      </c>
      <c r="B56" s="26">
        <v>8</v>
      </c>
      <c r="C56" s="26">
        <v>6</v>
      </c>
      <c r="D56" s="26">
        <v>2</v>
      </c>
      <c r="E56" s="26">
        <v>0</v>
      </c>
      <c r="F56" s="26">
        <v>2.84</v>
      </c>
      <c r="G56" s="26">
        <v>0</v>
      </c>
      <c r="H56" s="26">
        <v>18.84</v>
      </c>
    </row>
    <row r="57" spans="1:8" ht="14.25" customHeight="1">
      <c r="A57" s="26" t="s">
        <v>190</v>
      </c>
      <c r="B57" s="26">
        <v>0</v>
      </c>
      <c r="C57" s="26">
        <v>0</v>
      </c>
      <c r="D57" s="26">
        <v>0</v>
      </c>
      <c r="E57" s="26">
        <v>0</v>
      </c>
      <c r="F57" s="26">
        <v>2.35</v>
      </c>
      <c r="G57" s="26">
        <v>0</v>
      </c>
      <c r="H57" s="26">
        <v>2.35</v>
      </c>
    </row>
    <row r="58" spans="1:8" ht="14.25" customHeight="1">
      <c r="A58" s="26" t="s">
        <v>119</v>
      </c>
      <c r="B58" s="26">
        <v>1</v>
      </c>
      <c r="C58" s="26">
        <v>1</v>
      </c>
      <c r="D58" s="26">
        <v>1</v>
      </c>
      <c r="E58" s="26">
        <v>0</v>
      </c>
      <c r="F58" s="26">
        <v>2.2000000000000002</v>
      </c>
      <c r="G58" s="26">
        <v>0</v>
      </c>
      <c r="H58" s="26">
        <v>5.2</v>
      </c>
    </row>
    <row r="59" spans="1:8" ht="14.25" customHeight="1">
      <c r="A59" s="26" t="s">
        <v>332</v>
      </c>
      <c r="B59" s="26">
        <v>1</v>
      </c>
      <c r="C59" s="26">
        <v>0</v>
      </c>
      <c r="D59" s="26">
        <v>1</v>
      </c>
      <c r="E59" s="26">
        <v>0</v>
      </c>
      <c r="F59" s="26">
        <v>2.02</v>
      </c>
      <c r="G59" s="26">
        <v>0.1</v>
      </c>
      <c r="H59" s="26">
        <v>4.12</v>
      </c>
    </row>
    <row r="60" spans="1:8" ht="14.25" customHeight="1">
      <c r="A60" s="26" t="s">
        <v>124</v>
      </c>
      <c r="B60" s="26">
        <v>22</v>
      </c>
      <c r="C60" s="26">
        <v>22</v>
      </c>
      <c r="D60" s="26">
        <v>9</v>
      </c>
      <c r="E60" s="26">
        <v>4</v>
      </c>
      <c r="F60" s="26">
        <v>14.39</v>
      </c>
      <c r="G60" s="26">
        <v>2.7</v>
      </c>
      <c r="H60" s="26">
        <v>74.09</v>
      </c>
    </row>
    <row r="61" spans="1:8" ht="14.25" customHeight="1">
      <c r="A61" s="26" t="s">
        <v>125</v>
      </c>
      <c r="B61" s="26">
        <v>6</v>
      </c>
      <c r="C61" s="26">
        <v>5</v>
      </c>
      <c r="D61" s="26">
        <v>1</v>
      </c>
      <c r="E61" s="26">
        <v>1</v>
      </c>
      <c r="F61" s="26">
        <v>17.190000000000001</v>
      </c>
      <c r="G61" s="26">
        <v>0.6</v>
      </c>
      <c r="H61" s="26">
        <v>30.79</v>
      </c>
    </row>
    <row r="62" spans="1:8" ht="14.25" customHeight="1">
      <c r="A62" s="26" t="s">
        <v>230</v>
      </c>
      <c r="B62" s="26">
        <v>4</v>
      </c>
      <c r="C62" s="26">
        <v>1</v>
      </c>
      <c r="D62" s="26">
        <v>0</v>
      </c>
      <c r="E62" s="26">
        <v>0</v>
      </c>
      <c r="F62" s="26">
        <v>2</v>
      </c>
      <c r="G62" s="26">
        <v>0.4</v>
      </c>
      <c r="H62" s="26">
        <v>7.4</v>
      </c>
    </row>
    <row r="63" spans="1:8" ht="14.25" customHeight="1">
      <c r="A63" s="26" t="s">
        <v>126</v>
      </c>
      <c r="B63" s="26">
        <v>27</v>
      </c>
      <c r="C63" s="26">
        <v>4</v>
      </c>
      <c r="D63" s="26">
        <v>5</v>
      </c>
      <c r="E63" s="26">
        <v>10</v>
      </c>
      <c r="F63" s="26">
        <v>31</v>
      </c>
      <c r="G63" s="26">
        <v>0</v>
      </c>
      <c r="H63" s="26">
        <v>77</v>
      </c>
    </row>
    <row r="64" spans="1:8" ht="14.25" customHeight="1">
      <c r="A64" s="26" t="s">
        <v>191</v>
      </c>
      <c r="B64" s="26">
        <v>1</v>
      </c>
      <c r="C64" s="26">
        <v>0</v>
      </c>
      <c r="D64" s="26">
        <v>0</v>
      </c>
      <c r="E64" s="26">
        <v>0</v>
      </c>
      <c r="F64" s="26">
        <v>0.68</v>
      </c>
      <c r="G64" s="26">
        <v>0</v>
      </c>
      <c r="H64" s="26">
        <v>1.68</v>
      </c>
    </row>
    <row r="65" spans="1:8" ht="14.25" customHeight="1">
      <c r="A65" s="26" t="s">
        <v>129</v>
      </c>
      <c r="B65" s="26">
        <v>2</v>
      </c>
      <c r="C65" s="26">
        <v>1</v>
      </c>
      <c r="D65" s="26">
        <v>0</v>
      </c>
      <c r="E65" s="26">
        <v>3</v>
      </c>
      <c r="F65" s="26">
        <v>1.8</v>
      </c>
      <c r="G65" s="26">
        <v>0.08</v>
      </c>
      <c r="H65" s="26">
        <v>7.88</v>
      </c>
    </row>
    <row r="66" spans="1:8" ht="14.25" customHeight="1">
      <c r="A66" s="26" t="s">
        <v>130</v>
      </c>
      <c r="B66" s="26">
        <v>22</v>
      </c>
      <c r="C66" s="26">
        <v>8</v>
      </c>
      <c r="D66" s="26">
        <v>14</v>
      </c>
      <c r="E66" s="26">
        <v>3</v>
      </c>
      <c r="F66" s="26">
        <v>21.62</v>
      </c>
      <c r="G66" s="26">
        <v>0</v>
      </c>
      <c r="H66" s="26">
        <v>68.62</v>
      </c>
    </row>
    <row r="67" spans="1:8" ht="14.25" customHeight="1">
      <c r="A67" s="26" t="s">
        <v>131</v>
      </c>
      <c r="B67" s="26">
        <v>14</v>
      </c>
      <c r="C67" s="26">
        <v>10</v>
      </c>
      <c r="D67" s="26">
        <v>2</v>
      </c>
      <c r="E67" s="26">
        <v>3</v>
      </c>
      <c r="F67" s="26">
        <v>16.38</v>
      </c>
      <c r="G67" s="26">
        <v>0</v>
      </c>
      <c r="H67" s="26">
        <v>45.38</v>
      </c>
    </row>
    <row r="68" spans="1:8" ht="14.25" customHeight="1">
      <c r="A68" s="26" t="s">
        <v>132</v>
      </c>
      <c r="B68" s="26">
        <v>8</v>
      </c>
      <c r="C68" s="26">
        <v>0</v>
      </c>
      <c r="D68" s="26">
        <v>7</v>
      </c>
      <c r="E68" s="26">
        <v>2</v>
      </c>
      <c r="F68" s="26">
        <v>3.5</v>
      </c>
      <c r="G68" s="26">
        <v>0.7</v>
      </c>
      <c r="H68" s="26">
        <v>21.2</v>
      </c>
    </row>
    <row r="69" spans="1:8" ht="14.25" customHeight="1">
      <c r="A69" s="26" t="s">
        <v>134</v>
      </c>
      <c r="B69" s="26">
        <v>3</v>
      </c>
      <c r="C69" s="26">
        <v>2</v>
      </c>
      <c r="D69" s="26">
        <v>2</v>
      </c>
      <c r="E69" s="26">
        <v>0</v>
      </c>
      <c r="F69" s="26">
        <v>4.3899999999999997</v>
      </c>
      <c r="G69" s="26">
        <v>0.91</v>
      </c>
      <c r="H69" s="26">
        <v>12.3</v>
      </c>
    </row>
    <row r="70" spans="1:8" ht="14.25" customHeight="1">
      <c r="A70" s="26" t="s">
        <v>135</v>
      </c>
      <c r="B70" s="26">
        <v>12</v>
      </c>
      <c r="C70" s="26">
        <v>7</v>
      </c>
      <c r="D70" s="26">
        <v>10</v>
      </c>
      <c r="E70" s="26">
        <v>2</v>
      </c>
      <c r="F70" s="26">
        <v>9.08</v>
      </c>
      <c r="G70" s="26">
        <v>3.5</v>
      </c>
      <c r="H70" s="26">
        <v>43.58</v>
      </c>
    </row>
    <row r="71" spans="1:8" ht="14.25" customHeight="1">
      <c r="A71" s="26" t="s">
        <v>232</v>
      </c>
      <c r="B71" s="26">
        <v>8</v>
      </c>
      <c r="C71" s="26">
        <v>11</v>
      </c>
      <c r="D71" s="26">
        <v>12</v>
      </c>
      <c r="E71" s="26">
        <v>7</v>
      </c>
      <c r="F71" s="26">
        <v>38.72</v>
      </c>
      <c r="G71" s="26">
        <v>0</v>
      </c>
      <c r="H71" s="26">
        <v>76.72</v>
      </c>
    </row>
    <row r="72" spans="1:8" ht="14.25" customHeight="1">
      <c r="A72" s="26" t="s">
        <v>233</v>
      </c>
      <c r="B72" s="26">
        <v>3</v>
      </c>
      <c r="C72" s="26">
        <v>1</v>
      </c>
      <c r="D72" s="26">
        <v>3</v>
      </c>
      <c r="E72" s="26">
        <v>1</v>
      </c>
      <c r="F72" s="26">
        <v>5.8</v>
      </c>
      <c r="G72" s="26">
        <v>2</v>
      </c>
      <c r="H72" s="26">
        <v>15.8</v>
      </c>
    </row>
    <row r="73" spans="1:8" ht="14.25" customHeight="1">
      <c r="A73" s="26" t="s">
        <v>325</v>
      </c>
      <c r="B73" s="26">
        <v>7</v>
      </c>
      <c r="C73" s="26">
        <v>5</v>
      </c>
      <c r="D73" s="26">
        <v>4</v>
      </c>
      <c r="E73" s="26">
        <v>9</v>
      </c>
      <c r="F73" s="26">
        <v>33.75</v>
      </c>
      <c r="G73" s="26">
        <v>8.0500000000000007</v>
      </c>
      <c r="H73" s="26">
        <v>66.8</v>
      </c>
    </row>
    <row r="74" spans="1:8" ht="14.25" customHeight="1">
      <c r="A74" s="26" t="s">
        <v>137</v>
      </c>
      <c r="B74" s="26">
        <v>16</v>
      </c>
      <c r="C74" s="26">
        <v>6</v>
      </c>
      <c r="D74" s="26">
        <v>10</v>
      </c>
      <c r="E74" s="26">
        <v>3</v>
      </c>
      <c r="F74" s="26">
        <v>11.69</v>
      </c>
      <c r="G74" s="26">
        <v>1.37</v>
      </c>
      <c r="H74" s="26">
        <v>48.06</v>
      </c>
    </row>
    <row r="75" spans="1:8" ht="14.25" customHeight="1">
      <c r="A75" s="26" t="s">
        <v>138</v>
      </c>
      <c r="B75" s="26">
        <v>6</v>
      </c>
      <c r="C75" s="26">
        <v>7</v>
      </c>
      <c r="D75" s="26">
        <v>4</v>
      </c>
      <c r="E75" s="26">
        <v>2</v>
      </c>
      <c r="F75" s="26">
        <v>5.29</v>
      </c>
      <c r="G75" s="26">
        <v>0.6</v>
      </c>
      <c r="H75" s="26">
        <v>24.89</v>
      </c>
    </row>
    <row r="76" spans="1:8" ht="14.25" customHeight="1">
      <c r="A76" s="26" t="s">
        <v>139</v>
      </c>
      <c r="B76" s="26">
        <v>9</v>
      </c>
      <c r="C76" s="26">
        <v>2</v>
      </c>
      <c r="D76" s="26">
        <v>7</v>
      </c>
      <c r="E76" s="26">
        <v>1</v>
      </c>
      <c r="F76" s="26">
        <v>5.75</v>
      </c>
      <c r="G76" s="26">
        <v>0.09</v>
      </c>
      <c r="H76" s="26">
        <v>24.84</v>
      </c>
    </row>
    <row r="77" spans="1:8" ht="14.25" customHeight="1">
      <c r="A77" s="26" t="s">
        <v>140</v>
      </c>
      <c r="B77" s="26">
        <v>3</v>
      </c>
      <c r="C77" s="26">
        <v>4</v>
      </c>
      <c r="D77" s="26">
        <v>0</v>
      </c>
      <c r="E77" s="26">
        <v>0</v>
      </c>
      <c r="F77" s="26">
        <v>2.88</v>
      </c>
      <c r="G77" s="26">
        <v>0</v>
      </c>
      <c r="H77" s="26">
        <v>9.8800000000000008</v>
      </c>
    </row>
    <row r="78" spans="1:8" ht="14.25" customHeight="1">
      <c r="A78" s="26" t="s">
        <v>142</v>
      </c>
      <c r="B78" s="26">
        <v>2</v>
      </c>
      <c r="C78" s="26">
        <v>1</v>
      </c>
      <c r="D78" s="26">
        <v>0</v>
      </c>
      <c r="E78" s="26">
        <v>1</v>
      </c>
      <c r="F78" s="26">
        <v>2.65</v>
      </c>
      <c r="G78" s="26">
        <v>2</v>
      </c>
      <c r="H78" s="26">
        <v>8.65</v>
      </c>
    </row>
    <row r="79" spans="1:8" ht="14.25" customHeight="1">
      <c r="A79" s="26" t="s">
        <v>144</v>
      </c>
      <c r="B79" s="26">
        <v>5</v>
      </c>
      <c r="C79" s="26">
        <v>3</v>
      </c>
      <c r="D79" s="26">
        <v>1</v>
      </c>
      <c r="E79" s="26">
        <v>0</v>
      </c>
      <c r="F79" s="26">
        <v>2.37</v>
      </c>
      <c r="G79" s="26">
        <v>1</v>
      </c>
      <c r="H79" s="26">
        <v>12.37</v>
      </c>
    </row>
    <row r="80" spans="1:8" ht="14.25" customHeight="1">
      <c r="A80" s="26" t="s">
        <v>145</v>
      </c>
      <c r="B80" s="26">
        <v>19</v>
      </c>
      <c r="C80" s="26">
        <v>14</v>
      </c>
      <c r="D80" s="26">
        <v>13</v>
      </c>
      <c r="E80" s="26">
        <v>0</v>
      </c>
      <c r="F80" s="26">
        <v>21.09</v>
      </c>
      <c r="G80" s="26">
        <v>0</v>
      </c>
      <c r="H80" s="26">
        <v>67.09</v>
      </c>
    </row>
    <row r="81" spans="1:8" ht="14.25" customHeight="1">
      <c r="A81" s="26" t="s">
        <v>326</v>
      </c>
      <c r="B81" s="26">
        <v>20</v>
      </c>
      <c r="C81" s="26">
        <v>11</v>
      </c>
      <c r="D81" s="26">
        <v>16</v>
      </c>
      <c r="E81" s="26">
        <v>11</v>
      </c>
      <c r="F81" s="26">
        <v>19.68</v>
      </c>
      <c r="G81" s="26">
        <v>0</v>
      </c>
      <c r="H81" s="26">
        <v>77.680000000000007</v>
      </c>
    </row>
    <row r="82" spans="1:8" ht="14.25" customHeight="1">
      <c r="A82" s="26" t="s">
        <v>150</v>
      </c>
      <c r="B82" s="26">
        <v>1</v>
      </c>
      <c r="C82" s="26">
        <v>1</v>
      </c>
      <c r="D82" s="26">
        <v>0</v>
      </c>
      <c r="E82" s="26">
        <v>2</v>
      </c>
      <c r="F82" s="26">
        <v>0.3</v>
      </c>
      <c r="G82" s="26">
        <v>0.5</v>
      </c>
      <c r="H82" s="26">
        <v>4.8</v>
      </c>
    </row>
    <row r="83" spans="1:8" ht="14.25" customHeight="1">
      <c r="A83" s="26" t="s">
        <v>236</v>
      </c>
      <c r="B83" s="26">
        <v>1</v>
      </c>
      <c r="C83" s="26">
        <v>0</v>
      </c>
      <c r="D83" s="26">
        <v>0</v>
      </c>
      <c r="E83" s="26">
        <v>1</v>
      </c>
      <c r="F83" s="26">
        <v>2.2000000000000002</v>
      </c>
      <c r="G83" s="26">
        <v>0</v>
      </c>
      <c r="H83" s="26">
        <v>4.2</v>
      </c>
    </row>
    <row r="84" spans="1:8" ht="14.25" customHeight="1">
      <c r="A84" s="26" t="s">
        <v>153</v>
      </c>
      <c r="B84" s="26">
        <v>1</v>
      </c>
      <c r="C84" s="26">
        <v>0</v>
      </c>
      <c r="D84" s="26">
        <v>0</v>
      </c>
      <c r="E84" s="26">
        <v>0</v>
      </c>
      <c r="F84" s="26">
        <v>1.29</v>
      </c>
      <c r="G84" s="26">
        <v>0</v>
      </c>
      <c r="H84" s="26">
        <v>2.29</v>
      </c>
    </row>
    <row r="85" spans="1:8" ht="14.25" customHeight="1">
      <c r="A85" s="26" t="s">
        <v>160</v>
      </c>
      <c r="B85" s="26">
        <v>10</v>
      </c>
      <c r="C85" s="26">
        <v>4</v>
      </c>
      <c r="D85" s="26">
        <v>6</v>
      </c>
      <c r="E85" s="26">
        <v>3</v>
      </c>
      <c r="F85" s="26">
        <v>6.64</v>
      </c>
      <c r="G85" s="26">
        <v>0.17</v>
      </c>
      <c r="H85" s="26">
        <v>29.81</v>
      </c>
    </row>
    <row r="86" spans="1:8" ht="14.25" customHeight="1">
      <c r="A86" s="26" t="s">
        <v>162</v>
      </c>
      <c r="B86" s="26">
        <v>1</v>
      </c>
      <c r="C86" s="26">
        <v>0</v>
      </c>
      <c r="D86" s="26">
        <v>1</v>
      </c>
      <c r="E86" s="26">
        <v>0</v>
      </c>
      <c r="F86" s="26">
        <v>1</v>
      </c>
      <c r="G86" s="26">
        <v>2.02</v>
      </c>
      <c r="H86" s="26">
        <v>5.0199999999999996</v>
      </c>
    </row>
    <row r="87" spans="1:8" ht="14.25" customHeight="1">
      <c r="A87" s="26" t="s">
        <v>237</v>
      </c>
      <c r="B87" s="26">
        <v>5</v>
      </c>
      <c r="C87" s="26">
        <v>0</v>
      </c>
      <c r="D87" s="26">
        <v>4</v>
      </c>
      <c r="E87" s="26">
        <v>0</v>
      </c>
      <c r="F87" s="26">
        <v>6.4</v>
      </c>
      <c r="G87" s="26">
        <v>0.25</v>
      </c>
      <c r="H87" s="26">
        <v>15.65</v>
      </c>
    </row>
    <row r="88" spans="1:8" ht="14.25" customHeight="1">
      <c r="A88" s="26" t="s">
        <v>163</v>
      </c>
      <c r="B88" s="26">
        <v>14</v>
      </c>
      <c r="C88" s="26">
        <v>10</v>
      </c>
      <c r="D88" s="26">
        <v>4</v>
      </c>
      <c r="E88" s="26">
        <v>0</v>
      </c>
      <c r="F88" s="26">
        <v>7.17</v>
      </c>
      <c r="G88" s="26">
        <v>2.2999999999999998</v>
      </c>
      <c r="H88" s="26">
        <v>37.47</v>
      </c>
    </row>
    <row r="89" spans="1:8" ht="14.25" customHeight="1">
      <c r="A89" s="26" t="s">
        <v>164</v>
      </c>
      <c r="B89" s="26">
        <v>2</v>
      </c>
      <c r="C89" s="26">
        <v>6</v>
      </c>
      <c r="D89" s="26">
        <v>2</v>
      </c>
      <c r="E89" s="26">
        <v>0</v>
      </c>
      <c r="F89" s="26">
        <v>3</v>
      </c>
      <c r="G89" s="26">
        <v>0</v>
      </c>
      <c r="H89" s="26">
        <v>13</v>
      </c>
    </row>
    <row r="90" spans="1:8" ht="14.25" customHeight="1">
      <c r="A90" s="26" t="s">
        <v>192</v>
      </c>
      <c r="B90" s="26">
        <v>5</v>
      </c>
      <c r="C90" s="26">
        <v>2</v>
      </c>
      <c r="D90" s="26">
        <v>1</v>
      </c>
      <c r="E90" s="26">
        <v>0</v>
      </c>
      <c r="F90" s="26">
        <v>2.4</v>
      </c>
      <c r="G90" s="26">
        <v>0.37</v>
      </c>
      <c r="H90" s="26">
        <v>10.77</v>
      </c>
    </row>
    <row r="91" spans="1:8" ht="14.25" customHeight="1">
      <c r="A91" s="26" t="s">
        <v>166</v>
      </c>
      <c r="B91" s="26">
        <v>19</v>
      </c>
      <c r="C91" s="26">
        <v>18</v>
      </c>
      <c r="D91" s="26">
        <v>0</v>
      </c>
      <c r="E91" s="26">
        <v>3</v>
      </c>
      <c r="F91" s="26">
        <v>25.8</v>
      </c>
      <c r="G91" s="26">
        <v>3</v>
      </c>
      <c r="H91" s="26">
        <v>68.8</v>
      </c>
    </row>
    <row r="92" spans="1:8" ht="14.25" customHeight="1">
      <c r="A92" s="26" t="s">
        <v>167</v>
      </c>
      <c r="B92" s="26">
        <v>8</v>
      </c>
      <c r="C92" s="26">
        <v>10</v>
      </c>
      <c r="D92" s="26">
        <v>3</v>
      </c>
      <c r="E92" s="26">
        <v>3</v>
      </c>
      <c r="F92" s="26">
        <v>10.6</v>
      </c>
      <c r="G92" s="26">
        <v>0.39</v>
      </c>
      <c r="H92" s="26">
        <v>34.99</v>
      </c>
    </row>
    <row r="93" spans="1:8" ht="14.25" customHeight="1">
      <c r="A93" s="26" t="s">
        <v>193</v>
      </c>
      <c r="B93" s="26">
        <v>1</v>
      </c>
      <c r="C93" s="26">
        <v>2</v>
      </c>
      <c r="D93" s="26">
        <v>0</v>
      </c>
      <c r="E93" s="26">
        <v>0</v>
      </c>
      <c r="F93" s="26">
        <v>2.2000000000000002</v>
      </c>
      <c r="G93" s="26">
        <v>0</v>
      </c>
      <c r="H93" s="26">
        <v>5.2</v>
      </c>
    </row>
    <row r="95" spans="1:8" ht="14.25" customHeight="1">
      <c r="A95" s="52" t="s">
        <v>11</v>
      </c>
      <c r="B95" s="77">
        <f>MEDIAN(B4:B93)</f>
        <v>5</v>
      </c>
      <c r="C95" s="77">
        <f t="shared" ref="C95:H95" si="0">MEDIAN(C4:C93)</f>
        <v>3</v>
      </c>
      <c r="D95" s="77">
        <f t="shared" si="0"/>
        <v>2</v>
      </c>
      <c r="E95" s="77">
        <f t="shared" si="0"/>
        <v>1</v>
      </c>
      <c r="F95" s="77">
        <f t="shared" si="0"/>
        <v>5.5350000000000001</v>
      </c>
      <c r="G95" s="77">
        <f t="shared" si="0"/>
        <v>0.37</v>
      </c>
      <c r="H95" s="77">
        <f t="shared" si="0"/>
        <v>17.545000000000002</v>
      </c>
    </row>
    <row r="96" spans="1:8" ht="14.25" customHeight="1">
      <c r="A96" s="52" t="s">
        <v>10</v>
      </c>
      <c r="B96" s="77">
        <f>AVERAGE(B4:B93)</f>
        <v>7.0777777777777775</v>
      </c>
      <c r="C96" s="77">
        <f t="shared" ref="C96:H96" si="1">AVERAGE(C4:C93)</f>
        <v>5.0666666666666664</v>
      </c>
      <c r="D96" s="77">
        <f t="shared" si="1"/>
        <v>3.8</v>
      </c>
      <c r="E96" s="77">
        <f t="shared" si="1"/>
        <v>2.0111111111111111</v>
      </c>
      <c r="F96" s="77">
        <f t="shared" si="1"/>
        <v>7.588666666666664</v>
      </c>
      <c r="G96" s="77">
        <f t="shared" si="1"/>
        <v>1.1660000000000004</v>
      </c>
      <c r="H96" s="77">
        <f t="shared" si="1"/>
        <v>26.710222222222214</v>
      </c>
    </row>
    <row r="97" spans="1:8" ht="14.25" customHeight="1">
      <c r="A97" s="52" t="s">
        <v>239</v>
      </c>
      <c r="B97" s="77">
        <f>SUM(B4:B93)</f>
        <v>637</v>
      </c>
      <c r="C97" s="77">
        <f t="shared" ref="C97:H97" si="2">SUM(C4:C93)</f>
        <v>456</v>
      </c>
      <c r="D97" s="77">
        <f t="shared" si="2"/>
        <v>342</v>
      </c>
      <c r="E97" s="77">
        <f t="shared" si="2"/>
        <v>181</v>
      </c>
      <c r="F97" s="77">
        <f t="shared" si="2"/>
        <v>682.97999999999979</v>
      </c>
      <c r="G97" s="77">
        <f t="shared" si="2"/>
        <v>104.94000000000003</v>
      </c>
      <c r="H97" s="77">
        <f t="shared" si="2"/>
        <v>2403.9199999999992</v>
      </c>
    </row>
  </sheetData>
  <conditionalFormatting sqref="B4:H50">
    <cfRule type="cellIs" dxfId="77" priority="2" operator="lessThan">
      <formula>0</formula>
    </cfRule>
    <cfRule type="cellIs" dxfId="76" priority="3" operator="equal">
      <formula>0</formula>
    </cfRule>
  </conditionalFormatting>
  <conditionalFormatting sqref="B4:H93">
    <cfRule type="cellIs" dxfId="75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A638-9C27-4380-B8F2-279AC3EFE3E2}">
  <sheetPr codeName="Sheet46"/>
  <dimension ref="A1:H50"/>
  <sheetViews>
    <sheetView zoomScaleNormal="100" workbookViewId="0">
      <pane ySplit="3" topLeftCell="A4" activePane="bottomLeft" state="frozen"/>
      <selection pane="bottomLeft" activeCell="J31" sqref="J31"/>
      <selection activeCell="D58" sqref="D58"/>
    </sheetView>
  </sheetViews>
  <sheetFormatPr defaultColWidth="9.140625" defaultRowHeight="14.25" customHeight="1"/>
  <cols>
    <col min="1" max="1" width="15.85546875" customWidth="1"/>
    <col min="2" max="2" width="9.7109375" customWidth="1"/>
    <col min="3" max="3" width="11.85546875" customWidth="1"/>
    <col min="4" max="4" width="11.7109375" customWidth="1"/>
    <col min="5" max="5" width="11.5703125" customWidth="1"/>
    <col min="6" max="6" width="12.85546875" customWidth="1"/>
    <col min="7" max="7" width="11.85546875" customWidth="1"/>
    <col min="8" max="8" width="8.42578125" customWidth="1"/>
    <col min="9" max="9" width="5.140625" customWidth="1"/>
    <col min="10" max="10" width="14.140625" customWidth="1"/>
    <col min="11" max="11" width="10" customWidth="1"/>
    <col min="12" max="13" width="9.28515625" bestFit="1" customWidth="1"/>
    <col min="14" max="14" width="11.140625" customWidth="1"/>
    <col min="15" max="15" width="12" customWidth="1"/>
    <col min="16" max="16" width="9.5703125" bestFit="1" customWidth="1"/>
    <col min="19" max="19" width="21.5703125" bestFit="1" customWidth="1"/>
    <col min="20" max="20" width="15.28515625" customWidth="1"/>
  </cols>
  <sheetData>
    <row r="1" spans="1:8" ht="16.5" customHeight="1">
      <c r="A1" s="1" t="s">
        <v>462</v>
      </c>
    </row>
    <row r="2" spans="1:8" ht="10.5" customHeight="1"/>
    <row r="3" spans="1:8" s="89" customFormat="1" ht="36.950000000000003" customHeight="1">
      <c r="A3" s="212"/>
      <c r="B3" s="42" t="s">
        <v>463</v>
      </c>
      <c r="C3" s="42" t="s">
        <v>464</v>
      </c>
      <c r="D3" s="42" t="s">
        <v>465</v>
      </c>
      <c r="E3" s="42" t="s">
        <v>466</v>
      </c>
      <c r="F3" s="42" t="s">
        <v>467</v>
      </c>
      <c r="G3" s="42" t="s">
        <v>468</v>
      </c>
      <c r="H3" s="42" t="s">
        <v>469</v>
      </c>
    </row>
    <row r="4" spans="1:8" ht="14.25" customHeight="1">
      <c r="A4" s="191" t="s">
        <v>24</v>
      </c>
      <c r="B4" s="191">
        <v>3</v>
      </c>
      <c r="C4" s="191">
        <v>3</v>
      </c>
      <c r="D4" s="191">
        <v>1</v>
      </c>
      <c r="E4" s="191">
        <v>1</v>
      </c>
      <c r="F4" s="191">
        <v>13.78</v>
      </c>
      <c r="G4" s="191">
        <v>0.5</v>
      </c>
      <c r="H4" s="191">
        <v>22.28</v>
      </c>
    </row>
    <row r="5" spans="1:8" ht="14.25" customHeight="1">
      <c r="A5" s="191" t="s">
        <v>185</v>
      </c>
      <c r="B5" s="191">
        <v>4</v>
      </c>
      <c r="C5" s="191">
        <v>0</v>
      </c>
      <c r="D5" s="191">
        <v>3</v>
      </c>
      <c r="E5" s="191">
        <v>1</v>
      </c>
      <c r="F5" s="191">
        <v>2.06</v>
      </c>
      <c r="G5" s="191">
        <v>0.4</v>
      </c>
      <c r="H5" s="191">
        <v>10.46</v>
      </c>
    </row>
    <row r="6" spans="1:8" ht="14.25" customHeight="1">
      <c r="A6" s="191" t="s">
        <v>29</v>
      </c>
      <c r="B6" s="191">
        <v>1</v>
      </c>
      <c r="C6" s="191">
        <v>0</v>
      </c>
      <c r="D6" s="191">
        <v>0</v>
      </c>
      <c r="E6" s="191">
        <v>0</v>
      </c>
      <c r="F6" s="191">
        <v>0</v>
      </c>
      <c r="G6" s="191">
        <v>2</v>
      </c>
      <c r="H6" s="191">
        <v>3</v>
      </c>
    </row>
    <row r="7" spans="1:8" ht="14.25" customHeight="1">
      <c r="A7" s="191" t="s">
        <v>30</v>
      </c>
      <c r="B7" s="191">
        <v>4</v>
      </c>
      <c r="C7" s="191">
        <v>3</v>
      </c>
      <c r="D7" s="191">
        <v>0</v>
      </c>
      <c r="E7" s="191">
        <v>1</v>
      </c>
      <c r="F7" s="191">
        <v>5</v>
      </c>
      <c r="G7" s="191">
        <v>0.4</v>
      </c>
      <c r="H7" s="191">
        <v>13.4</v>
      </c>
    </row>
    <row r="8" spans="1:8" ht="14.25" customHeight="1">
      <c r="A8" s="191" t="s">
        <v>32</v>
      </c>
      <c r="B8" s="191">
        <v>11</v>
      </c>
      <c r="C8" s="191">
        <v>10</v>
      </c>
      <c r="D8" s="191">
        <v>10</v>
      </c>
      <c r="E8" s="191">
        <v>2</v>
      </c>
      <c r="F8" s="191">
        <v>10.53</v>
      </c>
      <c r="G8" s="191">
        <v>0</v>
      </c>
      <c r="H8" s="191">
        <v>43.53</v>
      </c>
    </row>
    <row r="9" spans="1:8" ht="14.25" customHeight="1">
      <c r="A9" s="191" t="s">
        <v>33</v>
      </c>
      <c r="B9" s="191">
        <v>3</v>
      </c>
      <c r="C9" s="191">
        <v>0</v>
      </c>
      <c r="D9" s="191">
        <v>2</v>
      </c>
      <c r="E9" s="191">
        <v>1</v>
      </c>
      <c r="F9" s="191">
        <v>5.52</v>
      </c>
      <c r="G9" s="191">
        <v>0</v>
      </c>
      <c r="H9" s="191">
        <v>11.52</v>
      </c>
    </row>
    <row r="10" spans="1:8" ht="14.25" customHeight="1">
      <c r="A10" s="191" t="s">
        <v>37</v>
      </c>
      <c r="B10" s="191">
        <v>1</v>
      </c>
      <c r="C10" s="191">
        <v>0</v>
      </c>
      <c r="D10" s="191">
        <v>0</v>
      </c>
      <c r="E10" s="191">
        <v>0</v>
      </c>
      <c r="F10" s="191">
        <v>2</v>
      </c>
      <c r="G10" s="191">
        <v>0.16</v>
      </c>
      <c r="H10" s="191">
        <v>3.16</v>
      </c>
    </row>
    <row r="11" spans="1:8" ht="14.25" customHeight="1">
      <c r="A11" s="191" t="s">
        <v>215</v>
      </c>
      <c r="B11" s="191">
        <v>1</v>
      </c>
      <c r="C11" s="191">
        <v>1</v>
      </c>
      <c r="D11" s="191">
        <v>4</v>
      </c>
      <c r="E11" s="191">
        <v>0</v>
      </c>
      <c r="F11" s="191">
        <v>4</v>
      </c>
      <c r="G11" s="191">
        <v>3</v>
      </c>
      <c r="H11" s="191">
        <v>13</v>
      </c>
    </row>
    <row r="12" spans="1:8" ht="14.25" customHeight="1">
      <c r="A12" s="191" t="s">
        <v>38</v>
      </c>
      <c r="B12" s="191">
        <v>18</v>
      </c>
      <c r="C12" s="191">
        <v>18</v>
      </c>
      <c r="D12" s="191">
        <v>2</v>
      </c>
      <c r="E12" s="191">
        <v>5</v>
      </c>
      <c r="F12" s="191">
        <v>20.9</v>
      </c>
      <c r="G12" s="191">
        <v>18</v>
      </c>
      <c r="H12" s="191">
        <v>81.900000000000006</v>
      </c>
    </row>
    <row r="13" spans="1:8" ht="14.25" customHeight="1">
      <c r="A13" s="191" t="s">
        <v>42</v>
      </c>
      <c r="B13" s="191">
        <v>9</v>
      </c>
      <c r="C13" s="191">
        <v>2</v>
      </c>
      <c r="D13" s="191">
        <v>5</v>
      </c>
      <c r="E13" s="191">
        <v>0</v>
      </c>
      <c r="F13" s="191">
        <v>9</v>
      </c>
      <c r="G13" s="191">
        <v>0</v>
      </c>
      <c r="H13" s="191">
        <v>25</v>
      </c>
    </row>
    <row r="14" spans="1:8" ht="14.25" customHeight="1">
      <c r="A14" s="191" t="s">
        <v>44</v>
      </c>
      <c r="B14" s="191">
        <v>0</v>
      </c>
      <c r="C14" s="191">
        <v>0</v>
      </c>
      <c r="D14" s="191">
        <v>0</v>
      </c>
      <c r="E14" s="191">
        <v>0</v>
      </c>
      <c r="F14" s="191">
        <v>2.2799999999999998</v>
      </c>
      <c r="G14" s="191">
        <v>0.1</v>
      </c>
      <c r="H14" s="191">
        <v>2.38</v>
      </c>
    </row>
    <row r="15" spans="1:8" ht="14.25" customHeight="1">
      <c r="A15" s="191" t="s">
        <v>47</v>
      </c>
      <c r="B15" s="191">
        <v>1</v>
      </c>
      <c r="C15" s="191">
        <v>2</v>
      </c>
      <c r="D15" s="191">
        <v>3</v>
      </c>
      <c r="E15" s="191">
        <v>0</v>
      </c>
      <c r="F15" s="191">
        <v>1</v>
      </c>
      <c r="G15" s="191">
        <v>0</v>
      </c>
      <c r="H15" s="191">
        <v>7</v>
      </c>
    </row>
    <row r="16" spans="1:8" ht="14.25" customHeight="1">
      <c r="A16" s="191" t="s">
        <v>49</v>
      </c>
      <c r="B16" s="191">
        <v>5</v>
      </c>
      <c r="C16" s="191">
        <v>6</v>
      </c>
      <c r="D16" s="191">
        <v>0</v>
      </c>
      <c r="E16" s="191">
        <v>1</v>
      </c>
      <c r="F16" s="191">
        <v>5.56</v>
      </c>
      <c r="G16" s="191">
        <v>0.26</v>
      </c>
      <c r="H16" s="191">
        <v>17.82</v>
      </c>
    </row>
    <row r="17" spans="1:8" ht="14.25" customHeight="1">
      <c r="A17" s="191" t="s">
        <v>52</v>
      </c>
      <c r="B17" s="191">
        <v>8</v>
      </c>
      <c r="C17" s="191">
        <v>3</v>
      </c>
      <c r="D17" s="191">
        <v>6</v>
      </c>
      <c r="E17" s="191">
        <v>1</v>
      </c>
      <c r="F17" s="191">
        <v>6.8</v>
      </c>
      <c r="G17" s="191">
        <v>0</v>
      </c>
      <c r="H17" s="191">
        <v>24.8</v>
      </c>
    </row>
    <row r="18" spans="1:8" ht="14.25" customHeight="1">
      <c r="A18" s="191" t="s">
        <v>54</v>
      </c>
      <c r="B18" s="191">
        <v>15</v>
      </c>
      <c r="C18" s="191">
        <v>13</v>
      </c>
      <c r="D18" s="191">
        <v>15</v>
      </c>
      <c r="E18" s="191">
        <v>2</v>
      </c>
      <c r="F18" s="191">
        <v>5.55</v>
      </c>
      <c r="G18" s="191">
        <v>0</v>
      </c>
      <c r="H18" s="191">
        <v>50.55</v>
      </c>
    </row>
    <row r="19" spans="1:8" ht="14.25" customHeight="1">
      <c r="A19" s="191" t="s">
        <v>56</v>
      </c>
      <c r="B19" s="191">
        <v>11</v>
      </c>
      <c r="C19" s="191">
        <v>8</v>
      </c>
      <c r="D19" s="191">
        <v>2</v>
      </c>
      <c r="E19" s="191">
        <v>0</v>
      </c>
      <c r="F19" s="191">
        <v>8.48</v>
      </c>
      <c r="G19" s="191">
        <v>0</v>
      </c>
      <c r="H19" s="191">
        <v>29.48</v>
      </c>
    </row>
    <row r="20" spans="1:8" ht="14.25" customHeight="1">
      <c r="A20" s="191" t="s">
        <v>57</v>
      </c>
      <c r="B20" s="191">
        <v>27</v>
      </c>
      <c r="C20" s="191">
        <v>33</v>
      </c>
      <c r="D20" s="191">
        <v>21</v>
      </c>
      <c r="E20" s="191">
        <v>7</v>
      </c>
      <c r="F20" s="191">
        <v>7.7</v>
      </c>
      <c r="G20" s="191">
        <v>4.5</v>
      </c>
      <c r="H20" s="191">
        <v>100.2</v>
      </c>
    </row>
    <row r="21" spans="1:8" ht="14.25" customHeight="1">
      <c r="A21" s="191" t="s">
        <v>59</v>
      </c>
      <c r="B21" s="191">
        <v>20</v>
      </c>
      <c r="C21" s="191">
        <v>8</v>
      </c>
      <c r="D21" s="191">
        <v>5</v>
      </c>
      <c r="E21" s="191">
        <v>6</v>
      </c>
      <c r="F21" s="191">
        <v>24.9</v>
      </c>
      <c r="G21" s="191">
        <v>2.36</v>
      </c>
      <c r="H21" s="191">
        <v>66.260000000000005</v>
      </c>
    </row>
    <row r="22" spans="1:8" ht="14.25" customHeight="1">
      <c r="A22" s="191" t="s">
        <v>322</v>
      </c>
      <c r="B22" s="191">
        <v>13</v>
      </c>
      <c r="C22" s="191">
        <v>4</v>
      </c>
      <c r="D22" s="191">
        <v>3</v>
      </c>
      <c r="E22" s="191">
        <v>0</v>
      </c>
      <c r="F22" s="191">
        <v>10.44</v>
      </c>
      <c r="G22" s="191">
        <v>1.1200000000000001</v>
      </c>
      <c r="H22" s="191">
        <v>31.56</v>
      </c>
    </row>
    <row r="23" spans="1:8" ht="14.25" customHeight="1">
      <c r="A23" s="191" t="s">
        <v>222</v>
      </c>
      <c r="B23" s="191">
        <v>5</v>
      </c>
      <c r="C23" s="191">
        <v>2</v>
      </c>
      <c r="D23" s="191">
        <v>2</v>
      </c>
      <c r="E23" s="191">
        <v>3</v>
      </c>
      <c r="F23" s="191">
        <v>7.04</v>
      </c>
      <c r="G23" s="191">
        <v>0.7</v>
      </c>
      <c r="H23" s="191">
        <v>19.739999999999998</v>
      </c>
    </row>
    <row r="24" spans="1:8" ht="14.25" customHeight="1">
      <c r="A24" s="191" t="s">
        <v>60</v>
      </c>
      <c r="B24" s="191">
        <v>5</v>
      </c>
      <c r="C24" s="191">
        <v>4</v>
      </c>
      <c r="D24" s="191">
        <v>0</v>
      </c>
      <c r="E24" s="191">
        <v>0</v>
      </c>
      <c r="F24" s="191">
        <v>5.92</v>
      </c>
      <c r="G24" s="191">
        <v>0.45</v>
      </c>
      <c r="H24" s="191">
        <v>15.37</v>
      </c>
    </row>
    <row r="25" spans="1:8" ht="14.25" customHeight="1">
      <c r="A25" s="191" t="s">
        <v>323</v>
      </c>
      <c r="B25" s="191">
        <v>4</v>
      </c>
      <c r="C25" s="191">
        <v>3</v>
      </c>
      <c r="D25" s="191">
        <v>4</v>
      </c>
      <c r="E25" s="191">
        <v>0</v>
      </c>
      <c r="F25" s="191">
        <v>8.4</v>
      </c>
      <c r="G25" s="191">
        <v>1.87</v>
      </c>
      <c r="H25" s="191">
        <v>21.27</v>
      </c>
    </row>
    <row r="26" spans="1:8" ht="14.25" customHeight="1">
      <c r="A26" s="191" t="s">
        <v>63</v>
      </c>
      <c r="B26" s="191">
        <v>1</v>
      </c>
      <c r="C26" s="191">
        <v>0</v>
      </c>
      <c r="D26" s="191">
        <v>0</v>
      </c>
      <c r="E26" s="191">
        <v>0</v>
      </c>
      <c r="F26" s="191">
        <v>2.2799999999999998</v>
      </c>
      <c r="G26" s="191">
        <v>0.14000000000000001</v>
      </c>
      <c r="H26" s="191">
        <v>3.42</v>
      </c>
    </row>
    <row r="27" spans="1:8" ht="14.25" customHeight="1">
      <c r="A27" s="191" t="s">
        <v>65</v>
      </c>
      <c r="B27" s="191">
        <v>4</v>
      </c>
      <c r="C27" s="191">
        <v>2</v>
      </c>
      <c r="D27" s="191">
        <v>4</v>
      </c>
      <c r="E27" s="191">
        <v>0</v>
      </c>
      <c r="F27" s="191">
        <v>2.97</v>
      </c>
      <c r="G27" s="191">
        <v>4.3</v>
      </c>
      <c r="H27" s="191">
        <v>17.27</v>
      </c>
    </row>
    <row r="28" spans="1:8" ht="14.25" customHeight="1">
      <c r="A28" s="191" t="s">
        <v>70</v>
      </c>
      <c r="B28" s="191">
        <v>6</v>
      </c>
      <c r="C28" s="191">
        <v>17</v>
      </c>
      <c r="D28" s="191">
        <v>18</v>
      </c>
      <c r="E28" s="191">
        <v>0</v>
      </c>
      <c r="F28" s="191">
        <v>12.02</v>
      </c>
      <c r="G28" s="191">
        <v>4</v>
      </c>
      <c r="H28" s="191">
        <v>57.02</v>
      </c>
    </row>
    <row r="29" spans="1:8" ht="14.25" customHeight="1">
      <c r="A29" s="191" t="s">
        <v>74</v>
      </c>
      <c r="B29" s="191">
        <v>0</v>
      </c>
      <c r="C29" s="191">
        <v>0</v>
      </c>
      <c r="D29" s="191">
        <v>0</v>
      </c>
      <c r="E29" s="191">
        <v>0</v>
      </c>
      <c r="F29" s="191">
        <v>3.41</v>
      </c>
      <c r="G29" s="191">
        <v>0.37</v>
      </c>
      <c r="H29" s="191">
        <v>3.78</v>
      </c>
    </row>
    <row r="30" spans="1:8" s="97" customFormat="1" ht="14.25" customHeight="1">
      <c r="A30" s="191" t="s">
        <v>75</v>
      </c>
      <c r="B30" s="191">
        <v>2</v>
      </c>
      <c r="C30" s="191">
        <v>0</v>
      </c>
      <c r="D30" s="191">
        <v>0</v>
      </c>
      <c r="E30" s="191">
        <v>1</v>
      </c>
      <c r="F30" s="191">
        <v>10.74</v>
      </c>
      <c r="G30" s="191">
        <v>0</v>
      </c>
      <c r="H30" s="191">
        <v>13.74</v>
      </c>
    </row>
    <row r="31" spans="1:8" ht="14.25" customHeight="1">
      <c r="A31" s="191" t="s">
        <v>76</v>
      </c>
      <c r="B31" s="191">
        <v>7</v>
      </c>
      <c r="C31" s="191">
        <v>30</v>
      </c>
      <c r="D31" s="191">
        <v>5</v>
      </c>
      <c r="E31" s="191">
        <v>7</v>
      </c>
      <c r="F31" s="191">
        <v>6.93</v>
      </c>
      <c r="G31" s="191">
        <v>0.88</v>
      </c>
      <c r="H31" s="191">
        <v>56.81</v>
      </c>
    </row>
    <row r="32" spans="1:8" ht="14.25" customHeight="1">
      <c r="A32" s="191" t="s">
        <v>79</v>
      </c>
      <c r="B32" s="191">
        <v>23</v>
      </c>
      <c r="C32" s="191">
        <v>16</v>
      </c>
      <c r="D32" s="191">
        <v>6</v>
      </c>
      <c r="E32" s="191">
        <v>2</v>
      </c>
      <c r="F32" s="191">
        <v>10.95</v>
      </c>
      <c r="G32" s="191">
        <v>0</v>
      </c>
      <c r="H32" s="191">
        <v>57.95</v>
      </c>
    </row>
    <row r="33" spans="1:8" ht="14.25" customHeight="1">
      <c r="A33" s="191" t="s">
        <v>187</v>
      </c>
      <c r="B33" s="191">
        <v>1</v>
      </c>
      <c r="C33" s="191">
        <v>1</v>
      </c>
      <c r="D33" s="191">
        <v>3</v>
      </c>
      <c r="E33" s="191">
        <v>0</v>
      </c>
      <c r="F33" s="191">
        <v>0</v>
      </c>
      <c r="G33" s="191">
        <v>0</v>
      </c>
      <c r="H33" s="191">
        <v>5</v>
      </c>
    </row>
    <row r="34" spans="1:8" ht="14.25" customHeight="1">
      <c r="A34" s="191" t="s">
        <v>82</v>
      </c>
      <c r="B34" s="191">
        <v>6</v>
      </c>
      <c r="C34" s="191">
        <v>0</v>
      </c>
      <c r="D34" s="191">
        <v>0</v>
      </c>
      <c r="E34" s="191">
        <v>1</v>
      </c>
      <c r="F34" s="191">
        <v>3.32</v>
      </c>
      <c r="G34" s="191">
        <v>1</v>
      </c>
      <c r="H34" s="191">
        <v>11.32</v>
      </c>
    </row>
    <row r="35" spans="1:8" ht="14.25" customHeight="1">
      <c r="A35" s="191" t="s">
        <v>226</v>
      </c>
      <c r="B35" s="191">
        <v>1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1</v>
      </c>
    </row>
    <row r="36" spans="1:8" ht="14.25" customHeight="1">
      <c r="A36" s="191" t="s">
        <v>85</v>
      </c>
      <c r="B36" s="191">
        <v>1</v>
      </c>
      <c r="C36" s="191">
        <v>1</v>
      </c>
      <c r="D36" s="191">
        <v>1</v>
      </c>
      <c r="E36" s="191">
        <v>0</v>
      </c>
      <c r="F36" s="191">
        <v>0.6</v>
      </c>
      <c r="G36" s="191">
        <v>0.1</v>
      </c>
      <c r="H36" s="191">
        <v>3.7</v>
      </c>
    </row>
    <row r="37" spans="1:8" ht="14.25" customHeight="1">
      <c r="A37" s="191" t="s">
        <v>88</v>
      </c>
      <c r="B37" s="191">
        <v>4</v>
      </c>
      <c r="C37" s="191">
        <v>6</v>
      </c>
      <c r="D37" s="191">
        <v>0</v>
      </c>
      <c r="E37" s="191">
        <v>2</v>
      </c>
      <c r="F37" s="191">
        <v>4.82</v>
      </c>
      <c r="G37" s="191">
        <v>0</v>
      </c>
      <c r="H37" s="191">
        <v>16.82</v>
      </c>
    </row>
    <row r="38" spans="1:8" ht="14.25" customHeight="1">
      <c r="A38" s="191" t="s">
        <v>227</v>
      </c>
      <c r="B38" s="191">
        <v>9</v>
      </c>
      <c r="C38" s="191">
        <v>4</v>
      </c>
      <c r="D38" s="191">
        <v>0</v>
      </c>
      <c r="E38" s="191">
        <v>14</v>
      </c>
      <c r="F38" s="191">
        <v>9.5</v>
      </c>
      <c r="G38" s="191">
        <v>3</v>
      </c>
      <c r="H38" s="191">
        <v>39.5</v>
      </c>
    </row>
    <row r="39" spans="1:8" ht="14.25" customHeight="1">
      <c r="A39" s="191" t="s">
        <v>91</v>
      </c>
      <c r="B39" s="191">
        <v>1</v>
      </c>
      <c r="C39" s="191">
        <v>0</v>
      </c>
      <c r="D39" s="191">
        <v>1</v>
      </c>
      <c r="E39" s="191">
        <v>0</v>
      </c>
      <c r="F39" s="191">
        <v>2.75</v>
      </c>
      <c r="G39" s="191">
        <v>8</v>
      </c>
      <c r="H39" s="191">
        <v>12.75</v>
      </c>
    </row>
    <row r="40" spans="1:8" ht="14.25" customHeight="1">
      <c r="A40" s="191" t="s">
        <v>92</v>
      </c>
      <c r="B40" s="191">
        <v>14</v>
      </c>
      <c r="C40" s="191">
        <v>6</v>
      </c>
      <c r="D40" s="191">
        <v>5</v>
      </c>
      <c r="E40" s="191">
        <v>0</v>
      </c>
      <c r="F40" s="191">
        <v>15.47</v>
      </c>
      <c r="G40" s="191">
        <v>0.32</v>
      </c>
      <c r="H40" s="191">
        <v>40.79</v>
      </c>
    </row>
    <row r="41" spans="1:8" ht="14.25" customHeight="1">
      <c r="A41" s="191" t="s">
        <v>189</v>
      </c>
      <c r="B41" s="191">
        <v>15</v>
      </c>
      <c r="C41" s="191">
        <v>19</v>
      </c>
      <c r="D41" s="191">
        <v>11</v>
      </c>
      <c r="E41" s="191">
        <v>7</v>
      </c>
      <c r="F41" s="191">
        <v>12.8</v>
      </c>
      <c r="G41" s="191">
        <v>3.2</v>
      </c>
      <c r="H41" s="191">
        <v>68</v>
      </c>
    </row>
    <row r="42" spans="1:8" ht="14.25" customHeight="1">
      <c r="A42" s="191" t="s">
        <v>96</v>
      </c>
      <c r="B42" s="191">
        <v>2</v>
      </c>
      <c r="C42" s="191">
        <v>2</v>
      </c>
      <c r="D42" s="191">
        <v>3</v>
      </c>
      <c r="E42" s="191">
        <v>0</v>
      </c>
      <c r="F42" s="191">
        <v>0</v>
      </c>
      <c r="G42" s="191">
        <v>0</v>
      </c>
      <c r="H42" s="191">
        <v>7</v>
      </c>
    </row>
    <row r="43" spans="1:8" ht="14.25" customHeight="1">
      <c r="A43" s="191" t="s">
        <v>98</v>
      </c>
      <c r="B43" s="191">
        <v>3</v>
      </c>
      <c r="C43" s="191">
        <v>1</v>
      </c>
      <c r="D43" s="191">
        <v>1</v>
      </c>
      <c r="E43" s="191">
        <v>1</v>
      </c>
      <c r="F43" s="191">
        <v>4.16</v>
      </c>
      <c r="G43" s="191">
        <v>0</v>
      </c>
      <c r="H43" s="191">
        <v>10.16</v>
      </c>
    </row>
    <row r="44" spans="1:8" ht="14.25" customHeight="1">
      <c r="A44" s="191" t="s">
        <v>99</v>
      </c>
      <c r="B44" s="191">
        <v>1</v>
      </c>
      <c r="C44" s="191">
        <v>1</v>
      </c>
      <c r="D44" s="191">
        <v>0</v>
      </c>
      <c r="E44" s="191">
        <v>0</v>
      </c>
      <c r="F44" s="191">
        <v>3.76</v>
      </c>
      <c r="G44" s="191">
        <v>2</v>
      </c>
      <c r="H44" s="191">
        <v>7.76</v>
      </c>
    </row>
    <row r="45" spans="1:8" ht="14.25" customHeight="1">
      <c r="A45" s="191" t="s">
        <v>228</v>
      </c>
      <c r="B45" s="191">
        <v>13</v>
      </c>
      <c r="C45" s="191">
        <v>7</v>
      </c>
      <c r="D45" s="191">
        <v>8</v>
      </c>
      <c r="E45" s="191">
        <v>4</v>
      </c>
      <c r="F45" s="191">
        <v>7.79</v>
      </c>
      <c r="G45" s="191">
        <v>1.01</v>
      </c>
      <c r="H45" s="191">
        <v>40.799999999999997</v>
      </c>
    </row>
    <row r="46" spans="1:8" ht="14.25" customHeight="1">
      <c r="A46" s="191" t="s">
        <v>102</v>
      </c>
      <c r="B46" s="191">
        <v>1</v>
      </c>
      <c r="C46" s="191">
        <v>0</v>
      </c>
      <c r="D46" s="191">
        <v>0</v>
      </c>
      <c r="E46" s="191">
        <v>0</v>
      </c>
      <c r="F46" s="191">
        <v>1.06</v>
      </c>
      <c r="G46" s="191">
        <v>0.4</v>
      </c>
      <c r="H46" s="191">
        <v>2.46</v>
      </c>
    </row>
    <row r="47" spans="1:8" ht="14.25" customHeight="1">
      <c r="A47" s="191" t="s">
        <v>104</v>
      </c>
      <c r="B47" s="191">
        <v>8</v>
      </c>
      <c r="C47" s="191">
        <v>6</v>
      </c>
      <c r="D47" s="191">
        <v>17</v>
      </c>
      <c r="E47" s="191">
        <v>21</v>
      </c>
      <c r="F47" s="191">
        <v>8</v>
      </c>
      <c r="G47" s="191">
        <v>0</v>
      </c>
      <c r="H47" s="191">
        <v>60</v>
      </c>
    </row>
    <row r="48" spans="1:8" ht="14.25" customHeight="1">
      <c r="A48" s="191" t="s">
        <v>105</v>
      </c>
      <c r="B48" s="191">
        <v>7</v>
      </c>
      <c r="C48" s="191">
        <v>4</v>
      </c>
      <c r="D48" s="191">
        <v>3</v>
      </c>
      <c r="E48" s="191">
        <v>1</v>
      </c>
      <c r="F48" s="191">
        <v>7.94</v>
      </c>
      <c r="G48" s="191">
        <v>0.4</v>
      </c>
      <c r="H48" s="191">
        <v>23.34</v>
      </c>
    </row>
    <row r="49" spans="1:8" ht="14.25" customHeight="1">
      <c r="A49" s="191" t="s">
        <v>106</v>
      </c>
      <c r="B49" s="191">
        <v>0</v>
      </c>
      <c r="C49" s="191">
        <v>2</v>
      </c>
      <c r="D49" s="191">
        <v>2</v>
      </c>
      <c r="E49" s="191">
        <v>0</v>
      </c>
      <c r="F49" s="191">
        <v>0.71</v>
      </c>
      <c r="G49" s="191">
        <v>0.22</v>
      </c>
      <c r="H49" s="191">
        <v>4.93</v>
      </c>
    </row>
    <row r="50" spans="1:8" ht="14.25" customHeight="1">
      <c r="A50" s="191" t="s">
        <v>108</v>
      </c>
      <c r="B50" s="191">
        <v>2</v>
      </c>
      <c r="C50" s="191">
        <v>2</v>
      </c>
      <c r="D50" s="191">
        <v>0</v>
      </c>
      <c r="E50" s="191">
        <v>0</v>
      </c>
      <c r="F50" s="191">
        <v>4</v>
      </c>
      <c r="G50" s="191">
        <v>0.73</v>
      </c>
      <c r="H50" s="191">
        <v>8.73</v>
      </c>
    </row>
  </sheetData>
  <conditionalFormatting sqref="B4:H50">
    <cfRule type="cellIs" dxfId="74" priority="1" operator="lessThan">
      <formula>0</formula>
    </cfRule>
    <cfRule type="cellIs" dxfId="73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AC26-CA5C-48C7-AFB8-76D2C5D2D4B4}">
  <sheetPr codeName="Sheet47"/>
  <dimension ref="A1:H50"/>
  <sheetViews>
    <sheetView zoomScaleNormal="100" workbookViewId="0">
      <pane ySplit="3" topLeftCell="A30" activePane="bottomLeft" state="frozen"/>
      <selection pane="bottomLeft" activeCell="A48" sqref="A48:A51"/>
      <selection activeCell="D58" sqref="D58"/>
    </sheetView>
  </sheetViews>
  <sheetFormatPr defaultColWidth="8.85546875" defaultRowHeight="14.25" customHeight="1"/>
  <cols>
    <col min="1" max="1" width="19.85546875" customWidth="1"/>
    <col min="2" max="2" width="10.28515625" bestFit="1" customWidth="1"/>
    <col min="3" max="3" width="11.140625" customWidth="1"/>
    <col min="4" max="4" width="10.85546875" customWidth="1"/>
    <col min="5" max="7" width="10.7109375" bestFit="1" customWidth="1"/>
    <col min="8" max="8" width="8" customWidth="1"/>
    <col min="9" max="9" width="9.140625" bestFit="1" customWidth="1"/>
    <col min="10" max="10" width="21.5703125" bestFit="1" customWidth="1"/>
  </cols>
  <sheetData>
    <row r="1" spans="1:8" ht="15.75" customHeight="1">
      <c r="A1" s="1" t="s">
        <v>462</v>
      </c>
    </row>
    <row r="2" spans="1:8" ht="8.4499999999999993" customHeight="1"/>
    <row r="3" spans="1:8" ht="39" customHeight="1">
      <c r="A3" s="251"/>
      <c r="B3" s="42" t="s">
        <v>463</v>
      </c>
      <c r="C3" s="42" t="s">
        <v>464</v>
      </c>
      <c r="D3" s="42" t="s">
        <v>465</v>
      </c>
      <c r="E3" s="42" t="s">
        <v>466</v>
      </c>
      <c r="F3" s="42" t="s">
        <v>467</v>
      </c>
      <c r="G3" s="42" t="s">
        <v>468</v>
      </c>
      <c r="H3" s="42" t="s">
        <v>469</v>
      </c>
    </row>
    <row r="4" spans="1:8" ht="14.25" customHeight="1">
      <c r="A4" s="191" t="s">
        <v>109</v>
      </c>
      <c r="B4" s="191">
        <v>13</v>
      </c>
      <c r="C4" s="191">
        <v>8</v>
      </c>
      <c r="D4" s="191">
        <v>10</v>
      </c>
      <c r="E4" s="191">
        <v>5</v>
      </c>
      <c r="F4" s="191">
        <v>9.74</v>
      </c>
      <c r="G4" s="191">
        <v>0.75</v>
      </c>
      <c r="H4" s="191">
        <v>46.49</v>
      </c>
    </row>
    <row r="5" spans="1:8" ht="14.25" customHeight="1">
      <c r="A5" s="191" t="s">
        <v>229</v>
      </c>
      <c r="B5" s="191">
        <v>8</v>
      </c>
      <c r="C5" s="191">
        <v>3</v>
      </c>
      <c r="D5" s="191">
        <v>4</v>
      </c>
      <c r="E5" s="191">
        <v>3</v>
      </c>
      <c r="F5" s="191">
        <v>5.88</v>
      </c>
      <c r="G5" s="191">
        <v>2.2000000000000002</v>
      </c>
      <c r="H5" s="191">
        <v>26.08</v>
      </c>
    </row>
    <row r="6" spans="1:8" ht="14.25" customHeight="1">
      <c r="A6" s="191" t="s">
        <v>112</v>
      </c>
      <c r="B6" s="191">
        <v>7</v>
      </c>
      <c r="C6" s="191">
        <v>2</v>
      </c>
      <c r="D6" s="191">
        <v>6</v>
      </c>
      <c r="E6" s="191">
        <v>4</v>
      </c>
      <c r="F6" s="191">
        <v>3.4</v>
      </c>
      <c r="G6" s="191">
        <v>3</v>
      </c>
      <c r="H6" s="191">
        <v>25.4</v>
      </c>
    </row>
    <row r="7" spans="1:8" ht="14.25" customHeight="1">
      <c r="A7" s="191" t="s">
        <v>324</v>
      </c>
      <c r="B7" s="191">
        <v>9</v>
      </c>
      <c r="C7" s="191">
        <v>8</v>
      </c>
      <c r="D7" s="191">
        <v>0</v>
      </c>
      <c r="E7" s="191">
        <v>1</v>
      </c>
      <c r="F7" s="191">
        <v>6.8</v>
      </c>
      <c r="G7" s="191">
        <v>0</v>
      </c>
      <c r="H7" s="191">
        <v>24.8</v>
      </c>
    </row>
    <row r="8" spans="1:8" ht="14.25" customHeight="1">
      <c r="A8" s="191" t="s">
        <v>114</v>
      </c>
      <c r="B8" s="191">
        <v>2</v>
      </c>
      <c r="C8" s="191">
        <v>0</v>
      </c>
      <c r="D8" s="191">
        <v>1</v>
      </c>
      <c r="E8" s="191">
        <v>1</v>
      </c>
      <c r="F8" s="191">
        <v>4.21</v>
      </c>
      <c r="G8" s="191">
        <v>0</v>
      </c>
      <c r="H8" s="191">
        <v>8.2100000000000009</v>
      </c>
    </row>
    <row r="9" spans="1:8" ht="14.25" customHeight="1">
      <c r="A9" s="191" t="s">
        <v>116</v>
      </c>
      <c r="B9" s="191">
        <v>8</v>
      </c>
      <c r="C9" s="191">
        <v>6</v>
      </c>
      <c r="D9" s="191">
        <v>2</v>
      </c>
      <c r="E9" s="191">
        <v>0</v>
      </c>
      <c r="F9" s="191">
        <v>2.84</v>
      </c>
      <c r="G9" s="191">
        <v>0</v>
      </c>
      <c r="H9" s="191">
        <v>18.84</v>
      </c>
    </row>
    <row r="10" spans="1:8" ht="14.25" customHeight="1">
      <c r="A10" s="191" t="s">
        <v>190</v>
      </c>
      <c r="B10" s="191">
        <v>0</v>
      </c>
      <c r="C10" s="191">
        <v>0</v>
      </c>
      <c r="D10" s="191">
        <v>0</v>
      </c>
      <c r="E10" s="191">
        <v>0</v>
      </c>
      <c r="F10" s="191">
        <v>2.35</v>
      </c>
      <c r="G10" s="191">
        <v>0</v>
      </c>
      <c r="H10" s="191">
        <v>2.35</v>
      </c>
    </row>
    <row r="11" spans="1:8" ht="14.25" customHeight="1">
      <c r="A11" s="191" t="s">
        <v>119</v>
      </c>
      <c r="B11" s="191">
        <v>1</v>
      </c>
      <c r="C11" s="191">
        <v>1</v>
      </c>
      <c r="D11" s="191">
        <v>1</v>
      </c>
      <c r="E11" s="191">
        <v>0</v>
      </c>
      <c r="F11" s="191">
        <v>2.2000000000000002</v>
      </c>
      <c r="G11" s="191">
        <v>0</v>
      </c>
      <c r="H11" s="191">
        <v>5.2</v>
      </c>
    </row>
    <row r="12" spans="1:8" ht="14.25" customHeight="1">
      <c r="A12" s="191" t="s">
        <v>332</v>
      </c>
      <c r="B12" s="191">
        <v>1</v>
      </c>
      <c r="C12" s="191">
        <v>0</v>
      </c>
      <c r="D12" s="191">
        <v>1</v>
      </c>
      <c r="E12" s="191">
        <v>0</v>
      </c>
      <c r="F12" s="191">
        <v>2.02</v>
      </c>
      <c r="G12" s="191">
        <v>0.1</v>
      </c>
      <c r="H12" s="191">
        <v>4.12</v>
      </c>
    </row>
    <row r="13" spans="1:8" ht="14.25" customHeight="1">
      <c r="A13" s="191" t="s">
        <v>124</v>
      </c>
      <c r="B13" s="191">
        <v>22</v>
      </c>
      <c r="C13" s="191">
        <v>22</v>
      </c>
      <c r="D13" s="191">
        <v>9</v>
      </c>
      <c r="E13" s="191">
        <v>4</v>
      </c>
      <c r="F13" s="191">
        <v>14.39</v>
      </c>
      <c r="G13" s="191">
        <v>2.7</v>
      </c>
      <c r="H13" s="191">
        <v>74.09</v>
      </c>
    </row>
    <row r="14" spans="1:8" ht="14.25" customHeight="1">
      <c r="A14" s="191" t="s">
        <v>125</v>
      </c>
      <c r="B14" s="191">
        <v>6</v>
      </c>
      <c r="C14" s="191">
        <v>5</v>
      </c>
      <c r="D14" s="191">
        <v>1</v>
      </c>
      <c r="E14" s="191">
        <v>1</v>
      </c>
      <c r="F14" s="191">
        <v>17.190000000000001</v>
      </c>
      <c r="G14" s="191">
        <v>0.6</v>
      </c>
      <c r="H14" s="191">
        <v>30.79</v>
      </c>
    </row>
    <row r="15" spans="1:8" ht="14.25" customHeight="1">
      <c r="A15" s="191" t="s">
        <v>230</v>
      </c>
      <c r="B15" s="191">
        <v>4</v>
      </c>
      <c r="C15" s="191">
        <v>1</v>
      </c>
      <c r="D15" s="191">
        <v>0</v>
      </c>
      <c r="E15" s="191">
        <v>0</v>
      </c>
      <c r="F15" s="191">
        <v>2</v>
      </c>
      <c r="G15" s="191">
        <v>0.4</v>
      </c>
      <c r="H15" s="191">
        <v>7.4</v>
      </c>
    </row>
    <row r="16" spans="1:8" ht="14.25" customHeight="1">
      <c r="A16" s="191" t="s">
        <v>126</v>
      </c>
      <c r="B16" s="191">
        <v>27</v>
      </c>
      <c r="C16" s="191">
        <v>4</v>
      </c>
      <c r="D16" s="191">
        <v>5</v>
      </c>
      <c r="E16" s="191">
        <v>10</v>
      </c>
      <c r="F16" s="191">
        <v>31</v>
      </c>
      <c r="G16" s="191">
        <v>0</v>
      </c>
      <c r="H16" s="191">
        <v>77</v>
      </c>
    </row>
    <row r="17" spans="1:8" ht="14.25" customHeight="1">
      <c r="A17" s="191" t="s">
        <v>191</v>
      </c>
      <c r="B17" s="191">
        <v>1</v>
      </c>
      <c r="C17" s="191">
        <v>0</v>
      </c>
      <c r="D17" s="191">
        <v>0</v>
      </c>
      <c r="E17" s="191">
        <v>0</v>
      </c>
      <c r="F17" s="191">
        <v>0.68</v>
      </c>
      <c r="G17" s="191">
        <v>0</v>
      </c>
      <c r="H17" s="191">
        <v>1.68</v>
      </c>
    </row>
    <row r="18" spans="1:8" ht="14.25" customHeight="1">
      <c r="A18" s="191" t="s">
        <v>129</v>
      </c>
      <c r="B18" s="191">
        <v>2</v>
      </c>
      <c r="C18" s="191">
        <v>1</v>
      </c>
      <c r="D18" s="191">
        <v>0</v>
      </c>
      <c r="E18" s="191">
        <v>3</v>
      </c>
      <c r="F18" s="191">
        <v>1.8</v>
      </c>
      <c r="G18" s="191">
        <v>0.08</v>
      </c>
      <c r="H18" s="191">
        <v>7.88</v>
      </c>
    </row>
    <row r="19" spans="1:8" ht="14.25" customHeight="1">
      <c r="A19" s="191" t="s">
        <v>130</v>
      </c>
      <c r="B19" s="191">
        <v>22</v>
      </c>
      <c r="C19" s="191">
        <v>8</v>
      </c>
      <c r="D19" s="191">
        <v>14</v>
      </c>
      <c r="E19" s="191">
        <v>3</v>
      </c>
      <c r="F19" s="191">
        <v>21.62</v>
      </c>
      <c r="G19" s="191">
        <v>0</v>
      </c>
      <c r="H19" s="191">
        <v>68.62</v>
      </c>
    </row>
    <row r="20" spans="1:8" ht="14.25" customHeight="1">
      <c r="A20" s="191" t="s">
        <v>131</v>
      </c>
      <c r="B20" s="191">
        <v>14</v>
      </c>
      <c r="C20" s="191">
        <v>10</v>
      </c>
      <c r="D20" s="191">
        <v>2</v>
      </c>
      <c r="E20" s="191">
        <v>3</v>
      </c>
      <c r="F20" s="191">
        <v>16.38</v>
      </c>
      <c r="G20" s="191">
        <v>0</v>
      </c>
      <c r="H20" s="191">
        <v>45.38</v>
      </c>
    </row>
    <row r="21" spans="1:8" ht="14.25" customHeight="1">
      <c r="A21" s="191" t="s">
        <v>132</v>
      </c>
      <c r="B21" s="191">
        <v>8</v>
      </c>
      <c r="C21" s="191">
        <v>0</v>
      </c>
      <c r="D21" s="191">
        <v>7</v>
      </c>
      <c r="E21" s="191">
        <v>2</v>
      </c>
      <c r="F21" s="191">
        <v>3.5</v>
      </c>
      <c r="G21" s="191">
        <v>0.7</v>
      </c>
      <c r="H21" s="191">
        <v>21.2</v>
      </c>
    </row>
    <row r="22" spans="1:8" ht="14.25" customHeight="1">
      <c r="A22" s="191" t="s">
        <v>134</v>
      </c>
      <c r="B22" s="191">
        <v>3</v>
      </c>
      <c r="C22" s="191">
        <v>2</v>
      </c>
      <c r="D22" s="191">
        <v>2</v>
      </c>
      <c r="E22" s="191">
        <v>0</v>
      </c>
      <c r="F22" s="191">
        <v>4.3899999999999997</v>
      </c>
      <c r="G22" s="191">
        <v>0.91</v>
      </c>
      <c r="H22" s="191">
        <v>12.3</v>
      </c>
    </row>
    <row r="23" spans="1:8" ht="14.25" customHeight="1">
      <c r="A23" s="191" t="s">
        <v>135</v>
      </c>
      <c r="B23" s="191">
        <v>12</v>
      </c>
      <c r="C23" s="191">
        <v>7</v>
      </c>
      <c r="D23" s="191">
        <v>10</v>
      </c>
      <c r="E23" s="191">
        <v>2</v>
      </c>
      <c r="F23" s="191">
        <v>9.08</v>
      </c>
      <c r="G23" s="191">
        <v>3.5</v>
      </c>
      <c r="H23" s="191">
        <v>43.58</v>
      </c>
    </row>
    <row r="24" spans="1:8" s="97" customFormat="1" ht="14.25" customHeight="1">
      <c r="A24" s="191" t="s">
        <v>232</v>
      </c>
      <c r="B24" s="191">
        <v>8</v>
      </c>
      <c r="C24" s="191">
        <v>11</v>
      </c>
      <c r="D24" s="191">
        <v>12</v>
      </c>
      <c r="E24" s="191">
        <v>7</v>
      </c>
      <c r="F24" s="191">
        <v>38.72</v>
      </c>
      <c r="G24" s="191">
        <v>0</v>
      </c>
      <c r="H24" s="191">
        <v>76.72</v>
      </c>
    </row>
    <row r="25" spans="1:8" ht="14.25" customHeight="1">
      <c r="A25" s="191" t="s">
        <v>233</v>
      </c>
      <c r="B25" s="191">
        <v>3</v>
      </c>
      <c r="C25" s="191">
        <v>1</v>
      </c>
      <c r="D25" s="191">
        <v>3</v>
      </c>
      <c r="E25" s="191">
        <v>1</v>
      </c>
      <c r="F25" s="191">
        <v>5.8</v>
      </c>
      <c r="G25" s="191">
        <v>2</v>
      </c>
      <c r="H25" s="191">
        <v>15.8</v>
      </c>
    </row>
    <row r="26" spans="1:8" ht="14.25" customHeight="1">
      <c r="A26" s="191" t="s">
        <v>325</v>
      </c>
      <c r="B26" s="191">
        <v>7</v>
      </c>
      <c r="C26" s="191">
        <v>5</v>
      </c>
      <c r="D26" s="191">
        <v>4</v>
      </c>
      <c r="E26" s="191">
        <v>9</v>
      </c>
      <c r="F26" s="191">
        <v>33.75</v>
      </c>
      <c r="G26" s="191">
        <v>8.0500000000000007</v>
      </c>
      <c r="H26" s="191">
        <v>66.8</v>
      </c>
    </row>
    <row r="27" spans="1:8" ht="14.25" customHeight="1">
      <c r="A27" s="191" t="s">
        <v>137</v>
      </c>
      <c r="B27" s="191">
        <v>16</v>
      </c>
      <c r="C27" s="191">
        <v>6</v>
      </c>
      <c r="D27" s="191">
        <v>10</v>
      </c>
      <c r="E27" s="191">
        <v>3</v>
      </c>
      <c r="F27" s="191">
        <v>11.69</v>
      </c>
      <c r="G27" s="191">
        <v>1.37</v>
      </c>
      <c r="H27" s="191">
        <v>48.06</v>
      </c>
    </row>
    <row r="28" spans="1:8" ht="14.25" customHeight="1">
      <c r="A28" s="191" t="s">
        <v>138</v>
      </c>
      <c r="B28" s="191">
        <v>6</v>
      </c>
      <c r="C28" s="191">
        <v>7</v>
      </c>
      <c r="D28" s="191">
        <v>4</v>
      </c>
      <c r="E28" s="191">
        <v>2</v>
      </c>
      <c r="F28" s="191">
        <v>5.29</v>
      </c>
      <c r="G28" s="191">
        <v>0.6</v>
      </c>
      <c r="H28" s="191">
        <v>24.89</v>
      </c>
    </row>
    <row r="29" spans="1:8" ht="14.25" customHeight="1">
      <c r="A29" s="191" t="s">
        <v>139</v>
      </c>
      <c r="B29" s="191">
        <v>9</v>
      </c>
      <c r="C29" s="191">
        <v>2</v>
      </c>
      <c r="D29" s="191">
        <v>7</v>
      </c>
      <c r="E29" s="191">
        <v>1</v>
      </c>
      <c r="F29" s="191">
        <v>5.75</v>
      </c>
      <c r="G29" s="191">
        <v>0.09</v>
      </c>
      <c r="H29" s="191">
        <v>24.84</v>
      </c>
    </row>
    <row r="30" spans="1:8" ht="14.25" customHeight="1">
      <c r="A30" s="191" t="s">
        <v>140</v>
      </c>
      <c r="B30" s="191">
        <v>3</v>
      </c>
      <c r="C30" s="191">
        <v>4</v>
      </c>
      <c r="D30" s="191">
        <v>0</v>
      </c>
      <c r="E30" s="191">
        <v>0</v>
      </c>
      <c r="F30" s="191">
        <v>2.88</v>
      </c>
      <c r="G30" s="191">
        <v>0</v>
      </c>
      <c r="H30" s="191">
        <v>9.8800000000000008</v>
      </c>
    </row>
    <row r="31" spans="1:8" ht="14.25" customHeight="1">
      <c r="A31" s="191" t="s">
        <v>142</v>
      </c>
      <c r="B31" s="191">
        <v>2</v>
      </c>
      <c r="C31" s="191">
        <v>1</v>
      </c>
      <c r="D31" s="191">
        <v>0</v>
      </c>
      <c r="E31" s="191">
        <v>1</v>
      </c>
      <c r="F31" s="191">
        <v>2.65</v>
      </c>
      <c r="G31" s="191">
        <v>2</v>
      </c>
      <c r="H31" s="191">
        <v>8.65</v>
      </c>
    </row>
    <row r="32" spans="1:8" ht="14.25" customHeight="1">
      <c r="A32" s="191" t="s">
        <v>144</v>
      </c>
      <c r="B32" s="191">
        <v>5</v>
      </c>
      <c r="C32" s="191">
        <v>3</v>
      </c>
      <c r="D32" s="191">
        <v>1</v>
      </c>
      <c r="E32" s="191">
        <v>0</v>
      </c>
      <c r="F32" s="191">
        <v>2.37</v>
      </c>
      <c r="G32" s="191">
        <v>1</v>
      </c>
      <c r="H32" s="191">
        <v>12.37</v>
      </c>
    </row>
    <row r="33" spans="1:8" ht="14.25" customHeight="1">
      <c r="A33" s="191" t="s">
        <v>145</v>
      </c>
      <c r="B33" s="191">
        <v>19</v>
      </c>
      <c r="C33" s="191">
        <v>14</v>
      </c>
      <c r="D33" s="191">
        <v>13</v>
      </c>
      <c r="E33" s="191">
        <v>0</v>
      </c>
      <c r="F33" s="191">
        <v>21.09</v>
      </c>
      <c r="G33" s="191">
        <v>0</v>
      </c>
      <c r="H33" s="191">
        <v>67.09</v>
      </c>
    </row>
    <row r="34" spans="1:8" ht="14.25" customHeight="1">
      <c r="A34" s="191" t="s">
        <v>326</v>
      </c>
      <c r="B34" s="191">
        <v>20</v>
      </c>
      <c r="C34" s="191">
        <v>11</v>
      </c>
      <c r="D34" s="191">
        <v>16</v>
      </c>
      <c r="E34" s="191">
        <v>11</v>
      </c>
      <c r="F34" s="191">
        <v>19.68</v>
      </c>
      <c r="G34" s="191">
        <v>0</v>
      </c>
      <c r="H34" s="191">
        <v>77.680000000000007</v>
      </c>
    </row>
    <row r="35" spans="1:8" ht="14.25" customHeight="1">
      <c r="A35" s="191" t="s">
        <v>150</v>
      </c>
      <c r="B35" s="191">
        <v>1</v>
      </c>
      <c r="C35" s="191">
        <v>1</v>
      </c>
      <c r="D35" s="191">
        <v>0</v>
      </c>
      <c r="E35" s="191">
        <v>2</v>
      </c>
      <c r="F35" s="191">
        <v>0.3</v>
      </c>
      <c r="G35" s="191">
        <v>0.5</v>
      </c>
      <c r="H35" s="191">
        <v>4.8</v>
      </c>
    </row>
    <row r="36" spans="1:8" ht="14.25" customHeight="1">
      <c r="A36" s="191" t="s">
        <v>236</v>
      </c>
      <c r="B36" s="191">
        <v>1</v>
      </c>
      <c r="C36" s="191">
        <v>0</v>
      </c>
      <c r="D36" s="191">
        <v>0</v>
      </c>
      <c r="E36" s="191">
        <v>1</v>
      </c>
      <c r="F36" s="191">
        <v>2.2000000000000002</v>
      </c>
      <c r="G36" s="191">
        <v>0</v>
      </c>
      <c r="H36" s="191">
        <v>4.2</v>
      </c>
    </row>
    <row r="37" spans="1:8" ht="14.25" customHeight="1">
      <c r="A37" s="191" t="s">
        <v>153</v>
      </c>
      <c r="B37" s="191">
        <v>1</v>
      </c>
      <c r="C37" s="191">
        <v>0</v>
      </c>
      <c r="D37" s="191">
        <v>0</v>
      </c>
      <c r="E37" s="191">
        <v>0</v>
      </c>
      <c r="F37" s="191">
        <v>1.29</v>
      </c>
      <c r="G37" s="191">
        <v>0</v>
      </c>
      <c r="H37" s="191">
        <v>2.29</v>
      </c>
    </row>
    <row r="38" spans="1:8" ht="14.25" customHeight="1">
      <c r="A38" s="191" t="s">
        <v>160</v>
      </c>
      <c r="B38" s="191">
        <v>10</v>
      </c>
      <c r="C38" s="191">
        <v>4</v>
      </c>
      <c r="D38" s="191">
        <v>6</v>
      </c>
      <c r="E38" s="191">
        <v>3</v>
      </c>
      <c r="F38" s="191">
        <v>6.64</v>
      </c>
      <c r="G38" s="191">
        <v>0.17</v>
      </c>
      <c r="H38" s="191">
        <v>29.81</v>
      </c>
    </row>
    <row r="39" spans="1:8" ht="14.25" customHeight="1">
      <c r="A39" s="191" t="s">
        <v>162</v>
      </c>
      <c r="B39" s="191">
        <v>1</v>
      </c>
      <c r="C39" s="191">
        <v>0</v>
      </c>
      <c r="D39" s="191">
        <v>1</v>
      </c>
      <c r="E39" s="191">
        <v>0</v>
      </c>
      <c r="F39" s="191">
        <v>1</v>
      </c>
      <c r="G39" s="191">
        <v>2.02</v>
      </c>
      <c r="H39" s="191">
        <v>5.0199999999999996</v>
      </c>
    </row>
    <row r="40" spans="1:8" ht="14.25" customHeight="1">
      <c r="A40" s="191" t="s">
        <v>237</v>
      </c>
      <c r="B40" s="191">
        <v>5</v>
      </c>
      <c r="C40" s="191">
        <v>0</v>
      </c>
      <c r="D40" s="191">
        <v>4</v>
      </c>
      <c r="E40" s="191">
        <v>0</v>
      </c>
      <c r="F40" s="191">
        <v>6.4</v>
      </c>
      <c r="G40" s="191">
        <v>0.25</v>
      </c>
      <c r="H40" s="191">
        <v>15.65</v>
      </c>
    </row>
    <row r="41" spans="1:8" ht="14.25" customHeight="1">
      <c r="A41" s="191" t="s">
        <v>163</v>
      </c>
      <c r="B41" s="191">
        <v>14</v>
      </c>
      <c r="C41" s="191">
        <v>10</v>
      </c>
      <c r="D41" s="191">
        <v>4</v>
      </c>
      <c r="E41" s="191">
        <v>0</v>
      </c>
      <c r="F41" s="191">
        <v>7.17</v>
      </c>
      <c r="G41" s="191">
        <v>2.2999999999999998</v>
      </c>
      <c r="H41" s="191">
        <v>37.47</v>
      </c>
    </row>
    <row r="42" spans="1:8" ht="14.25" customHeight="1">
      <c r="A42" s="191" t="s">
        <v>164</v>
      </c>
      <c r="B42" s="191">
        <v>2</v>
      </c>
      <c r="C42" s="191">
        <v>6</v>
      </c>
      <c r="D42" s="191">
        <v>2</v>
      </c>
      <c r="E42" s="191">
        <v>0</v>
      </c>
      <c r="F42" s="191">
        <v>3</v>
      </c>
      <c r="G42" s="191">
        <v>0</v>
      </c>
      <c r="H42" s="191">
        <v>13</v>
      </c>
    </row>
    <row r="43" spans="1:8" ht="14.25" customHeight="1">
      <c r="A43" s="191" t="s">
        <v>192</v>
      </c>
      <c r="B43" s="191">
        <v>5</v>
      </c>
      <c r="C43" s="191">
        <v>2</v>
      </c>
      <c r="D43" s="191">
        <v>1</v>
      </c>
      <c r="E43" s="191">
        <v>0</v>
      </c>
      <c r="F43" s="191">
        <v>2.4</v>
      </c>
      <c r="G43" s="191">
        <v>0.37</v>
      </c>
      <c r="H43" s="191">
        <v>10.77</v>
      </c>
    </row>
    <row r="44" spans="1:8" ht="14.25" customHeight="1">
      <c r="A44" s="191" t="s">
        <v>166</v>
      </c>
      <c r="B44" s="191">
        <v>19</v>
      </c>
      <c r="C44" s="191">
        <v>18</v>
      </c>
      <c r="D44" s="191">
        <v>0</v>
      </c>
      <c r="E44" s="191">
        <v>3</v>
      </c>
      <c r="F44" s="191">
        <v>25.8</v>
      </c>
      <c r="G44" s="191">
        <v>3</v>
      </c>
      <c r="H44" s="191">
        <v>68.8</v>
      </c>
    </row>
    <row r="45" spans="1:8" ht="14.25" customHeight="1">
      <c r="A45" s="191" t="s">
        <v>167</v>
      </c>
      <c r="B45" s="191">
        <v>8</v>
      </c>
      <c r="C45" s="191">
        <v>10</v>
      </c>
      <c r="D45" s="191">
        <v>3</v>
      </c>
      <c r="E45" s="191">
        <v>3</v>
      </c>
      <c r="F45" s="191">
        <v>10.6</v>
      </c>
      <c r="G45" s="191">
        <v>0.39</v>
      </c>
      <c r="H45" s="191">
        <v>34.99</v>
      </c>
    </row>
    <row r="46" spans="1:8" ht="14.25" customHeight="1">
      <c r="A46" s="191" t="s">
        <v>193</v>
      </c>
      <c r="B46" s="191">
        <v>1</v>
      </c>
      <c r="C46" s="191">
        <v>2</v>
      </c>
      <c r="D46" s="191">
        <v>0</v>
      </c>
      <c r="E46" s="191">
        <v>0</v>
      </c>
      <c r="F46" s="191">
        <v>2.2000000000000002</v>
      </c>
      <c r="G46" s="191">
        <v>0</v>
      </c>
      <c r="H46" s="191">
        <v>5.2</v>
      </c>
    </row>
    <row r="47" spans="1:8" ht="14.25" customHeight="1">
      <c r="A47" s="26"/>
      <c r="B47" s="48"/>
      <c r="C47" s="48"/>
      <c r="D47" s="48"/>
      <c r="E47" s="48"/>
      <c r="F47" s="93"/>
      <c r="G47" s="93"/>
      <c r="H47" s="93"/>
    </row>
    <row r="48" spans="1:8" ht="14.25" customHeight="1">
      <c r="A48" s="52" t="s">
        <v>11</v>
      </c>
      <c r="B48" s="77">
        <f>MEDIAN(B4:B46,'Staff A-L'!B4:B50)</f>
        <v>5</v>
      </c>
      <c r="C48" s="77">
        <f>MEDIAN(C4:C46,'Staff A-L'!C4:C50)</f>
        <v>3</v>
      </c>
      <c r="D48" s="77">
        <f>MEDIAN(D4:D46,'Staff A-L'!D4:D50)</f>
        <v>2</v>
      </c>
      <c r="E48" s="77">
        <f>MEDIAN(E4:E46,'Staff A-L'!E4:E50)</f>
        <v>1</v>
      </c>
      <c r="F48" s="77">
        <f>MEDIAN(F4:F46,'Staff A-L'!F4:F50)</f>
        <v>5.5350000000000001</v>
      </c>
      <c r="G48" s="77">
        <f>MEDIAN(G4:G46,'Staff A-L'!G4:G50)</f>
        <v>0.37</v>
      </c>
      <c r="H48" s="77">
        <f>MEDIAN(H4:H46,'Staff A-L'!H4:H50)</f>
        <v>17.545000000000002</v>
      </c>
    </row>
    <row r="49" spans="1:8" ht="14.25" customHeight="1">
      <c r="A49" s="52" t="s">
        <v>10</v>
      </c>
      <c r="B49" s="77">
        <f>AVERAGE(B4:B46,'Staff A-L'!B4:B50)</f>
        <v>7.0777777777777775</v>
      </c>
      <c r="C49" s="77">
        <f>AVERAGE(C4:C46,'Staff A-L'!C4:C50)</f>
        <v>5.0666666666666664</v>
      </c>
      <c r="D49" s="77">
        <f>AVERAGE(D4:D46,'Staff A-L'!D4:D50)</f>
        <v>3.8</v>
      </c>
      <c r="E49" s="77">
        <f>AVERAGE(E4:E46,'Staff A-L'!E4:E50)</f>
        <v>2.0111111111111111</v>
      </c>
      <c r="F49" s="77">
        <f>AVERAGE(F4:F46,'Staff A-L'!F4:F50)</f>
        <v>7.5886666666666658</v>
      </c>
      <c r="G49" s="77">
        <f>AVERAGE(G4:G46,'Staff A-L'!G4:G50)</f>
        <v>1.1660000000000001</v>
      </c>
      <c r="H49" s="77">
        <f>AVERAGE(H4:H46,'Staff A-L'!H4:H50)</f>
        <v>26.710222222222228</v>
      </c>
    </row>
    <row r="50" spans="1:8" ht="14.25" customHeight="1">
      <c r="A50" s="52" t="s">
        <v>239</v>
      </c>
      <c r="B50" s="77">
        <f>SUM(B4:B46,'Staff A-L'!B4:B50)</f>
        <v>637</v>
      </c>
      <c r="C50" s="77">
        <f>SUM(C4:C46,'Staff A-L'!C4:C50)</f>
        <v>456</v>
      </c>
      <c r="D50" s="77">
        <f>SUM(D4:D46,'Staff A-L'!D4:D50)</f>
        <v>342</v>
      </c>
      <c r="E50" s="77">
        <f>SUM(E4:E46,'Staff A-L'!E4:E50)</f>
        <v>181</v>
      </c>
      <c r="F50" s="77">
        <f>SUM(F4:F46,'Staff A-L'!F4:F50)</f>
        <v>682.9799999999999</v>
      </c>
      <c r="G50" s="77">
        <f>SUM(G4:G46,'Staff A-L'!G4:G50)</f>
        <v>104.94000000000001</v>
      </c>
      <c r="H50" s="77">
        <f>SUM(H4:H46,'Staff A-L'!H4:H50)</f>
        <v>2403.9200000000005</v>
      </c>
    </row>
  </sheetData>
  <conditionalFormatting sqref="B4:H46">
    <cfRule type="cellIs" dxfId="72" priority="1" operator="lessThan">
      <formula>0</formula>
    </cfRule>
    <cfRule type="cellIs" dxfId="71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8B60-1655-49C9-8311-BCCAD7A00B06}">
  <sheetPr codeName="Sheet48"/>
  <dimension ref="A1:D89"/>
  <sheetViews>
    <sheetView topLeftCell="A76" zoomScaleNormal="100" workbookViewId="0">
      <selection activeCell="E60" sqref="E60"/>
    </sheetView>
  </sheetViews>
  <sheetFormatPr defaultColWidth="9.140625" defaultRowHeight="14.25" customHeight="1"/>
  <cols>
    <col min="1" max="1" width="27" style="97" customWidth="1"/>
    <col min="2" max="2" width="14.42578125" style="97" customWidth="1"/>
    <col min="3" max="3" width="25.7109375" style="97" customWidth="1"/>
    <col min="4" max="4" width="15.28515625" style="97" customWidth="1"/>
    <col min="5" max="5" width="25.85546875" style="97" customWidth="1"/>
    <col min="6" max="6" width="25.140625" style="97" customWidth="1"/>
    <col min="7" max="7" width="27.85546875" style="97" customWidth="1"/>
    <col min="8" max="16384" width="9.140625" style="97"/>
  </cols>
  <sheetData>
    <row r="1" spans="1:4" ht="14.25" customHeight="1">
      <c r="A1" s="1" t="s">
        <v>470</v>
      </c>
    </row>
    <row r="2" spans="1:4" ht="14.25" customHeight="1">
      <c r="A2" s="14" t="s">
        <v>471</v>
      </c>
    </row>
    <row r="3" spans="1:4" ht="14.25" customHeight="1">
      <c r="A3" s="14" t="s">
        <v>472</v>
      </c>
    </row>
    <row r="5" spans="1:4" ht="14.25" customHeight="1">
      <c r="A5" s="131"/>
      <c r="B5" s="16" t="s">
        <v>367</v>
      </c>
      <c r="C5" s="16" t="s">
        <v>473</v>
      </c>
      <c r="D5" s="16" t="s">
        <v>474</v>
      </c>
    </row>
    <row r="6" spans="1:4" ht="14.25" customHeight="1">
      <c r="A6" s="131"/>
      <c r="B6" s="16">
        <v>2021</v>
      </c>
      <c r="C6" s="16" t="s">
        <v>475</v>
      </c>
      <c r="D6" s="16" t="s">
        <v>4</v>
      </c>
    </row>
    <row r="7" spans="1:4" ht="14.25" customHeight="1">
      <c r="A7" s="131"/>
      <c r="B7" s="247"/>
      <c r="C7" s="104" t="s">
        <v>8</v>
      </c>
      <c r="D7" s="104" t="s">
        <v>8</v>
      </c>
    </row>
    <row r="8" spans="1:4" ht="14.25" customHeight="1">
      <c r="A8" s="14" t="s">
        <v>476</v>
      </c>
      <c r="B8" s="252">
        <f>SUM(B9:B11)</f>
        <v>20293</v>
      </c>
      <c r="C8" s="252">
        <f>SUM(C9:C11)</f>
        <v>1664093</v>
      </c>
      <c r="D8" s="253">
        <f>AVERAGE(C8/B8)</f>
        <v>82.003301631104321</v>
      </c>
    </row>
    <row r="9" spans="1:4" ht="14.25" customHeight="1">
      <c r="A9" s="26" t="s">
        <v>250</v>
      </c>
      <c r="B9" s="121">
        <f>'Voted Expenditure &amp; Subsidy G-Q'!B33</f>
        <v>12988</v>
      </c>
      <c r="C9" s="121">
        <f>'Voted Expenditure &amp; Subsidy G-Q'!C33</f>
        <v>1097617</v>
      </c>
      <c r="D9" s="47">
        <f>AVERAGE(C9/B9)</f>
        <v>84.510086233446259</v>
      </c>
    </row>
    <row r="10" spans="1:4" ht="14.25" customHeight="1">
      <c r="A10" s="26" t="s">
        <v>251</v>
      </c>
      <c r="B10" s="121">
        <f>'Voted Expenditure &amp; Subsidy A-G'!B20</f>
        <v>1520</v>
      </c>
      <c r="C10" s="121">
        <f>'Voted Expenditure &amp; Subsidy A-G'!C20</f>
        <v>129000</v>
      </c>
      <c r="D10" s="47">
        <f>AVERAGE(C10/B10)</f>
        <v>84.868421052631575</v>
      </c>
    </row>
    <row r="11" spans="1:4" ht="14.25" customHeight="1">
      <c r="A11" s="26" t="s">
        <v>252</v>
      </c>
      <c r="B11" s="121">
        <f>'Voted Expenditure &amp; Subsidy R-Y'!B26</f>
        <v>5785</v>
      </c>
      <c r="C11" s="121">
        <f>'Voted Expenditure &amp; Subsidy R-Y'!C26</f>
        <v>437476</v>
      </c>
      <c r="D11" s="47">
        <f>AVERAGE(C11/B11)</f>
        <v>75.622471910112353</v>
      </c>
    </row>
    <row r="12" spans="1:4" ht="14.25" customHeight="1">
      <c r="A12" s="26"/>
      <c r="B12" s="247"/>
      <c r="C12" s="45"/>
      <c r="D12" s="45"/>
    </row>
    <row r="13" spans="1:4" ht="14.25" customHeight="1">
      <c r="A13" s="131"/>
      <c r="B13" s="20"/>
      <c r="C13" s="20"/>
      <c r="D13" s="20"/>
    </row>
    <row r="14" spans="1:4" ht="14.25" customHeight="1">
      <c r="A14" s="14" t="s">
        <v>253</v>
      </c>
      <c r="B14" s="252">
        <f>SUM(B15:B20)</f>
        <v>97887</v>
      </c>
      <c r="C14" s="252">
        <f>SUM(C15:C20)</f>
        <v>4739930</v>
      </c>
      <c r="D14" s="253">
        <f t="shared" ref="D14:D20" si="0">AVERAGE(C14/B14)</f>
        <v>48.422466721832315</v>
      </c>
    </row>
    <row r="15" spans="1:4" ht="14.25" customHeight="1">
      <c r="A15" s="26" t="s">
        <v>254</v>
      </c>
      <c r="B15" s="121">
        <f>'Voted Expenditure &amp; Subsidy R-Y'!B17</f>
        <v>62782</v>
      </c>
      <c r="C15" s="121">
        <f>'Voted Expenditure &amp; Subsidy R-Y'!C17</f>
        <v>2614023</v>
      </c>
      <c r="D15" s="47">
        <f t="shared" si="0"/>
        <v>41.636504093529993</v>
      </c>
    </row>
    <row r="16" spans="1:4" ht="14.25" customHeight="1">
      <c r="A16" s="26" t="s">
        <v>255</v>
      </c>
      <c r="B16" s="121">
        <f>'Voted Expenditure &amp; Subsidy G-Q'!B7</f>
        <v>5323</v>
      </c>
      <c r="C16" s="121">
        <f>'Voted Expenditure &amp; Subsidy G-Q'!C7</f>
        <v>229858</v>
      </c>
      <c r="D16" s="47">
        <f>AVERAGE(C16/B16)</f>
        <v>43.182040202893106</v>
      </c>
    </row>
    <row r="17" spans="1:4" ht="14.25" customHeight="1">
      <c r="A17" s="26" t="s">
        <v>256</v>
      </c>
      <c r="B17" s="121">
        <f>'Voted Expenditure &amp; Subsidy G-Q'!B28</f>
        <v>7848</v>
      </c>
      <c r="C17" s="121">
        <f>'Voted Expenditure &amp; Subsidy G-Q'!C28</f>
        <v>537146</v>
      </c>
      <c r="D17" s="47">
        <f t="shared" si="0"/>
        <v>68.443679918450556</v>
      </c>
    </row>
    <row r="18" spans="1:4" ht="14.25" customHeight="1">
      <c r="A18" s="26" t="s">
        <v>257</v>
      </c>
      <c r="B18" s="121">
        <f>'Voted Expenditure &amp; Subsidy G-Q'!B39</f>
        <v>12948</v>
      </c>
      <c r="C18" s="121">
        <f>'Voted Expenditure &amp; Subsidy G-Q'!C39</f>
        <v>835742</v>
      </c>
      <c r="D18" s="47">
        <f t="shared" si="0"/>
        <v>64.546030274945934</v>
      </c>
    </row>
    <row r="19" spans="1:4" ht="14.25" customHeight="1">
      <c r="A19" s="26" t="s">
        <v>258</v>
      </c>
      <c r="B19" s="121">
        <f>'Voted Expenditure &amp; Subsidy R-Y'!B23</f>
        <v>5883</v>
      </c>
      <c r="C19" s="121">
        <f>'Voted Expenditure &amp; Subsidy R-Y'!C23</f>
        <v>331685</v>
      </c>
      <c r="D19" s="47">
        <f t="shared" si="0"/>
        <v>56.380248172701002</v>
      </c>
    </row>
    <row r="20" spans="1:4" ht="14.25" customHeight="1">
      <c r="A20" s="26" t="s">
        <v>259</v>
      </c>
      <c r="B20" s="121">
        <f>'Voted Expenditure &amp; Subsidy R-Y'!B25</f>
        <v>3103</v>
      </c>
      <c r="C20" s="121">
        <f>'Voted Expenditure &amp; Subsidy R-Y'!C25</f>
        <v>191476</v>
      </c>
      <c r="D20" s="47">
        <f t="shared" si="0"/>
        <v>61.706735417338059</v>
      </c>
    </row>
    <row r="21" spans="1:4" ht="14.25" customHeight="1">
      <c r="A21" s="26"/>
      <c r="B21" s="20"/>
      <c r="C21" s="20"/>
      <c r="D21" s="47"/>
    </row>
    <row r="22" spans="1:4" ht="14.25" customHeight="1">
      <c r="A22" s="131"/>
      <c r="B22" s="252"/>
      <c r="C22" s="252"/>
      <c r="D22" s="253"/>
    </row>
    <row r="23" spans="1:4" ht="14.25" customHeight="1">
      <c r="A23" s="14" t="s">
        <v>260</v>
      </c>
      <c r="B23" s="252">
        <f>SUM(B24:B28)</f>
        <v>86695</v>
      </c>
      <c r="C23" s="252">
        <f>SUM(C24:C28)</f>
        <v>2419498</v>
      </c>
      <c r="D23" s="253">
        <f t="shared" ref="D23:D28" si="1">AVERAGE(C23/B23)</f>
        <v>27.908160793586713</v>
      </c>
    </row>
    <row r="24" spans="1:4" ht="14.25" customHeight="1">
      <c r="A24" s="26" t="s">
        <v>261</v>
      </c>
      <c r="B24" s="121">
        <f>'Voted Expenditure &amp; Subsidy G-Q'!B46</f>
        <v>42809</v>
      </c>
      <c r="C24" s="121">
        <f>'Voted Expenditure &amp; Subsidy G-Q'!C46</f>
        <v>916004</v>
      </c>
      <c r="D24" s="47">
        <f t="shared" si="1"/>
        <v>21.397463150272138</v>
      </c>
    </row>
    <row r="25" spans="1:4" ht="14.25" customHeight="1">
      <c r="A25" s="26" t="s">
        <v>262</v>
      </c>
      <c r="B25" s="121">
        <f>'Voted Expenditure &amp; Subsidy A-G'!B16</f>
        <v>7408</v>
      </c>
      <c r="C25" s="121">
        <f>'Voted Expenditure &amp; Subsidy A-G'!C16</f>
        <v>250274</v>
      </c>
      <c r="D25" s="47">
        <f t="shared" si="1"/>
        <v>33.784287257019436</v>
      </c>
    </row>
    <row r="26" spans="1:4" ht="14.25" customHeight="1">
      <c r="A26" s="26" t="s">
        <v>263</v>
      </c>
      <c r="B26" s="121">
        <f>'Voted Expenditure &amp; Subsidy A-G'!B24</f>
        <v>13759</v>
      </c>
      <c r="C26" s="121">
        <f>'Voted Expenditure &amp; Subsidy A-G'!C24</f>
        <v>448213</v>
      </c>
      <c r="D26" s="47">
        <f t="shared" si="1"/>
        <v>32.575986626935098</v>
      </c>
    </row>
    <row r="27" spans="1:4" ht="14.25" customHeight="1">
      <c r="A27" s="26" t="s">
        <v>264</v>
      </c>
      <c r="B27" s="121">
        <f>'Voted Expenditure &amp; Subsidy A-G'!B38</f>
        <v>12785</v>
      </c>
      <c r="C27" s="121">
        <f>'Voted Expenditure &amp; Subsidy A-G'!C38</f>
        <v>472978</v>
      </c>
      <c r="D27" s="47">
        <f t="shared" si="1"/>
        <v>36.994759483770046</v>
      </c>
    </row>
    <row r="28" spans="1:4" ht="14.25" customHeight="1">
      <c r="A28" s="26" t="s">
        <v>265</v>
      </c>
      <c r="B28" s="121">
        <f>'Voted Expenditure &amp; Subsidy A-G'!B46</f>
        <v>9934</v>
      </c>
      <c r="C28" s="121">
        <f>'Voted Expenditure &amp; Subsidy A-G'!C46</f>
        <v>332029</v>
      </c>
      <c r="D28" s="47">
        <f t="shared" si="1"/>
        <v>33.423495067445138</v>
      </c>
    </row>
    <row r="29" spans="1:4" ht="14.25" customHeight="1">
      <c r="A29" s="26"/>
      <c r="B29" s="20"/>
      <c r="C29" s="20"/>
      <c r="D29" s="47"/>
    </row>
    <row r="30" spans="1:4" ht="14.25" customHeight="1">
      <c r="A30" s="131"/>
      <c r="B30" s="252"/>
      <c r="C30" s="252"/>
      <c r="D30" s="253"/>
    </row>
    <row r="31" spans="1:4" ht="14.25" customHeight="1">
      <c r="A31" s="14" t="s">
        <v>266</v>
      </c>
      <c r="B31" s="252">
        <f>SUM(B32:B33)</f>
        <v>66241</v>
      </c>
      <c r="C31" s="252">
        <f>SUM(C32:C33)</f>
        <v>3602141</v>
      </c>
      <c r="D31" s="253">
        <f>AVERAGE(C31/B31)</f>
        <v>54.379327002913605</v>
      </c>
    </row>
    <row r="32" spans="1:4" ht="14.25" customHeight="1">
      <c r="A32" s="26" t="s">
        <v>267</v>
      </c>
      <c r="B32" s="121">
        <f>'Voted Expenditure &amp; Subsidy A-G'!B32</f>
        <v>52993</v>
      </c>
      <c r="C32" s="121">
        <f>'Voted Expenditure &amp; Subsidy A-G'!C32</f>
        <v>2839214</v>
      </c>
      <c r="D32" s="47">
        <f>AVERAGE(C32/B32)</f>
        <v>53.577151699281039</v>
      </c>
    </row>
    <row r="33" spans="1:4" ht="14.25" customHeight="1">
      <c r="A33" s="26" t="s">
        <v>268</v>
      </c>
      <c r="B33" s="121">
        <f>'Voted Expenditure &amp; Subsidy A-G'!B12</f>
        <v>13248</v>
      </c>
      <c r="C33" s="121">
        <f>'Voted Expenditure &amp; Subsidy A-G'!C12</f>
        <v>762927</v>
      </c>
      <c r="D33" s="47">
        <f>AVERAGE(C33/B33)</f>
        <v>57.588088768115945</v>
      </c>
    </row>
    <row r="34" spans="1:4" ht="14.25" customHeight="1">
      <c r="A34" s="26"/>
      <c r="B34" s="22"/>
      <c r="C34" s="22"/>
      <c r="D34" s="47"/>
    </row>
    <row r="35" spans="1:4" ht="14.25" customHeight="1">
      <c r="A35" s="131"/>
      <c r="B35" s="20"/>
      <c r="C35" s="20"/>
      <c r="D35" s="47"/>
    </row>
    <row r="36" spans="1:4" ht="14.25" customHeight="1">
      <c r="A36" s="14" t="s">
        <v>270</v>
      </c>
      <c r="B36" s="252">
        <f>SUM(B37:B39)</f>
        <v>69705</v>
      </c>
      <c r="C36" s="252">
        <f>SUM(C37:C39)</f>
        <v>3244583</v>
      </c>
      <c r="D36" s="253">
        <f>AVERAGE(C36/B36)</f>
        <v>46.547349544509004</v>
      </c>
    </row>
    <row r="37" spans="1:4" ht="14.25" customHeight="1">
      <c r="A37" s="26" t="s">
        <v>477</v>
      </c>
      <c r="B37" s="121">
        <f>'Voted Expenditure &amp; Subsidy A-G'!B40</f>
        <v>54195</v>
      </c>
      <c r="C37" s="121">
        <f>'Voted Expenditure &amp; Subsidy A-G'!C40</f>
        <v>2210734</v>
      </c>
      <c r="D37" s="47">
        <f>AVERAGE(C37/B37)</f>
        <v>40.792213303810314</v>
      </c>
    </row>
    <row r="38" spans="1:4" ht="14.25" customHeight="1">
      <c r="A38" s="26" t="s">
        <v>272</v>
      </c>
      <c r="B38" s="121">
        <f>'Voted Expenditure &amp; Subsidy G-Q'!B41</f>
        <v>6392</v>
      </c>
      <c r="C38" s="121">
        <f>'Voted Expenditure &amp; Subsidy G-Q'!C41</f>
        <v>414622</v>
      </c>
      <c r="D38" s="47">
        <f>AVERAGE(C38/B38)</f>
        <v>64.865769712140178</v>
      </c>
    </row>
    <row r="39" spans="1:4" ht="14.25" customHeight="1">
      <c r="A39" s="26" t="s">
        <v>273</v>
      </c>
      <c r="B39" s="121">
        <f>'Voted Expenditure &amp; Subsidy R-Y'!B28</f>
        <v>9118</v>
      </c>
      <c r="C39" s="121">
        <f>'Voted Expenditure &amp; Subsidy R-Y'!C28</f>
        <v>619227</v>
      </c>
      <c r="D39" s="47">
        <f>AVERAGE(C39/B39)</f>
        <v>67.912590480368507</v>
      </c>
    </row>
    <row r="40" spans="1:4" ht="14.25" customHeight="1">
      <c r="A40" s="131"/>
      <c r="B40" s="22"/>
      <c r="C40" s="22"/>
      <c r="D40" s="47"/>
    </row>
    <row r="41" spans="1:4" ht="14.25" customHeight="1">
      <c r="A41" s="131"/>
      <c r="B41" s="20"/>
      <c r="C41" s="20"/>
      <c r="D41" s="47"/>
    </row>
    <row r="42" spans="1:4" ht="14.25" customHeight="1">
      <c r="A42" s="14" t="s">
        <v>478</v>
      </c>
      <c r="B42" s="252">
        <f>SUM(B43:B45)</f>
        <v>254349</v>
      </c>
      <c r="C42" s="252">
        <f>SUM(C43:C45)</f>
        <v>10357579.17</v>
      </c>
      <c r="D42" s="253">
        <f>AVERAGE(C42/B42)</f>
        <v>40.721918191146813</v>
      </c>
    </row>
    <row r="43" spans="1:4" ht="14.25" customHeight="1">
      <c r="A43" s="26" t="s">
        <v>275</v>
      </c>
      <c r="B43" s="121">
        <f>'Voted Expenditure &amp; Subsidy G-Q'!B42</f>
        <v>168880</v>
      </c>
      <c r="C43" s="121">
        <f>'Voted Expenditure &amp; Subsidy G-Q'!C42</f>
        <v>7408852</v>
      </c>
      <c r="D43" s="47">
        <f>AVERAGE(C43/B43)</f>
        <v>43.870511605873993</v>
      </c>
    </row>
    <row r="44" spans="1:4" ht="14.25" customHeight="1">
      <c r="A44" s="26" t="s">
        <v>276</v>
      </c>
      <c r="B44" s="121">
        <f>'Voted Expenditure &amp; Subsidy A-G'!B41</f>
        <v>9784</v>
      </c>
      <c r="C44" s="121">
        <f>'Voted Expenditure &amp; Subsidy A-G'!C41</f>
        <v>367487</v>
      </c>
      <c r="D44" s="47">
        <f>AVERAGE(C44/B44)</f>
        <v>37.55999591169256</v>
      </c>
    </row>
    <row r="45" spans="1:4" ht="14.25" customHeight="1">
      <c r="A45" s="26" t="s">
        <v>277</v>
      </c>
      <c r="B45" s="121">
        <f>'Voted Expenditure &amp; Subsidy G-Q'!B51</f>
        <v>75685</v>
      </c>
      <c r="C45" s="121">
        <f>'Voted Expenditure &amp; Subsidy G-Q'!C51</f>
        <v>2581240.17</v>
      </c>
      <c r="D45" s="47">
        <f>AVERAGE(C45/B45)</f>
        <v>34.105042875074318</v>
      </c>
    </row>
    <row r="46" spans="1:4" ht="14.25" customHeight="1">
      <c r="A46" s="26"/>
    </row>
    <row r="47" spans="1:4" ht="12.75">
      <c r="A47" s="415"/>
      <c r="B47" s="415"/>
      <c r="C47" s="415"/>
      <c r="D47" s="415"/>
    </row>
    <row r="48" spans="1:4" ht="14.25" customHeight="1">
      <c r="A48" s="14" t="s">
        <v>279</v>
      </c>
      <c r="B48" s="252">
        <f>SUM(B49:B52)</f>
        <v>13248</v>
      </c>
      <c r="C48" s="252">
        <f>SUM(C49:C52)</f>
        <v>1432477.2</v>
      </c>
      <c r="D48" s="253">
        <f>AVERAGE(C48/B48)</f>
        <v>108.12780797101449</v>
      </c>
    </row>
    <row r="49" spans="1:4" ht="14.25" customHeight="1">
      <c r="A49" s="26" t="s">
        <v>280</v>
      </c>
      <c r="B49" s="121">
        <f>'Voted Expenditure &amp; Subsidy R-Y'!B27</f>
        <v>2708</v>
      </c>
      <c r="C49" s="121">
        <f>'Voted Expenditure &amp; Subsidy R-Y'!C27</f>
        <v>431573</v>
      </c>
      <c r="D49" s="47">
        <f>AVERAGE(C49/B49)</f>
        <v>159.36964549483014</v>
      </c>
    </row>
    <row r="50" spans="1:4" ht="14.25" customHeight="1">
      <c r="A50" s="26" t="s">
        <v>281</v>
      </c>
      <c r="B50" s="121">
        <f>'Voted Expenditure &amp; Subsidy A-G'!B18</f>
        <v>2481</v>
      </c>
      <c r="C50" s="121">
        <f>'Voted Expenditure &amp; Subsidy A-G'!C18</f>
        <v>240054</v>
      </c>
      <c r="D50" s="47">
        <f>AVERAGE(C50/B50)</f>
        <v>96.756952841596132</v>
      </c>
    </row>
    <row r="51" spans="1:4" ht="14.25" customHeight="1">
      <c r="A51" s="26" t="s">
        <v>282</v>
      </c>
      <c r="B51" s="121">
        <f>'Voted Expenditure &amp; Subsidy A-G'!B36</f>
        <v>3854</v>
      </c>
      <c r="C51" s="121">
        <f>'Voted Expenditure &amp; Subsidy A-G'!C36</f>
        <v>329545.2</v>
      </c>
      <c r="D51" s="47">
        <f>AVERAGE(C51/B51)</f>
        <v>85.507317073170739</v>
      </c>
    </row>
    <row r="52" spans="1:4" ht="14.25" customHeight="1">
      <c r="A52" s="26" t="s">
        <v>283</v>
      </c>
      <c r="B52" s="121">
        <f>'Voted Expenditure &amp; Subsidy A-G'!B48</f>
        <v>4205</v>
      </c>
      <c r="C52" s="121">
        <f>'Voted Expenditure &amp; Subsidy A-G'!C48</f>
        <v>431305</v>
      </c>
      <c r="D52" s="47">
        <f>AVERAGE(C52/B52)</f>
        <v>102.56956004756242</v>
      </c>
    </row>
    <row r="55" spans="1:4" ht="14.25" customHeight="1">
      <c r="A55" s="14" t="s">
        <v>284</v>
      </c>
      <c r="B55" s="252">
        <v>225260</v>
      </c>
      <c r="C55" s="252">
        <v>8846808</v>
      </c>
      <c r="D55" s="253">
        <v>39.273763650892299</v>
      </c>
    </row>
    <row r="56" spans="1:4" ht="14.25" customHeight="1">
      <c r="A56" s="26" t="s">
        <v>285</v>
      </c>
      <c r="B56" s="121">
        <v>43790</v>
      </c>
      <c r="C56" s="121">
        <v>1815900</v>
      </c>
      <c r="D56" s="47">
        <v>41.468371774377715</v>
      </c>
    </row>
    <row r="57" spans="1:4" ht="14.25" customHeight="1">
      <c r="A57" s="26" t="s">
        <v>286</v>
      </c>
      <c r="B57" s="121">
        <v>45773</v>
      </c>
      <c r="C57" s="121">
        <v>1896000</v>
      </c>
      <c r="D57" s="47">
        <v>41.421798877067268</v>
      </c>
    </row>
    <row r="58" spans="1:4" ht="14.25" customHeight="1">
      <c r="A58" s="26" t="s">
        <v>287</v>
      </c>
      <c r="B58" s="121">
        <v>36217</v>
      </c>
      <c r="C58" s="121">
        <v>2424900</v>
      </c>
      <c r="D58" s="47">
        <v>66.954745009249805</v>
      </c>
    </row>
    <row r="59" spans="1:4" ht="14.25" customHeight="1">
      <c r="A59" s="26" t="s">
        <v>290</v>
      </c>
      <c r="B59" s="121">
        <v>99480</v>
      </c>
      <c r="C59" s="121">
        <v>2710008</v>
      </c>
      <c r="D59" s="47">
        <v>27.241737032569361</v>
      </c>
    </row>
    <row r="60" spans="1:4" ht="14.25" customHeight="1">
      <c r="A60" s="131"/>
      <c r="B60" s="20"/>
      <c r="C60" s="20"/>
      <c r="D60" s="47"/>
    </row>
    <row r="61" spans="1:4" ht="14.25" customHeight="1">
      <c r="A61" s="131"/>
      <c r="B61" s="20"/>
      <c r="C61" s="20"/>
      <c r="D61" s="47"/>
    </row>
    <row r="62" spans="1:4" ht="14.25" customHeight="1">
      <c r="A62" s="14" t="s">
        <v>291</v>
      </c>
      <c r="B62" s="252">
        <v>32413</v>
      </c>
      <c r="C62" s="252">
        <v>1524254</v>
      </c>
      <c r="D62" s="253">
        <v>47.026008083176507</v>
      </c>
    </row>
    <row r="63" spans="1:4" ht="14.25" customHeight="1">
      <c r="A63" s="26" t="s">
        <v>292</v>
      </c>
      <c r="B63" s="121">
        <v>23572</v>
      </c>
      <c r="C63" s="121">
        <v>973491</v>
      </c>
      <c r="D63" s="47">
        <v>41.298617003224166</v>
      </c>
    </row>
    <row r="64" spans="1:4" ht="14.25" customHeight="1">
      <c r="A64" s="26" t="s">
        <v>293</v>
      </c>
      <c r="B64" s="121">
        <v>8841</v>
      </c>
      <c r="C64" s="121">
        <v>550763</v>
      </c>
      <c r="D64" s="47">
        <v>62.296459676507183</v>
      </c>
    </row>
    <row r="67" spans="1:4" ht="14.25" customHeight="1">
      <c r="A67" s="14" t="s">
        <v>479</v>
      </c>
      <c r="B67" s="98">
        <v>142116</v>
      </c>
      <c r="C67" s="98">
        <v>7655647.1100000003</v>
      </c>
      <c r="D67" s="253">
        <v>53.869002153170655</v>
      </c>
    </row>
    <row r="68" spans="1:4" ht="14.25" customHeight="1">
      <c r="A68" s="26" t="s">
        <v>295</v>
      </c>
      <c r="B68" s="121">
        <v>66408</v>
      </c>
      <c r="C68" s="121">
        <v>2630508</v>
      </c>
      <c r="D68" s="47">
        <v>39.61131189013372</v>
      </c>
    </row>
    <row r="69" spans="1:4" ht="14.25" customHeight="1">
      <c r="A69" s="26" t="s">
        <v>296</v>
      </c>
      <c r="B69" s="121">
        <v>5923</v>
      </c>
      <c r="C69" s="121">
        <v>386996</v>
      </c>
      <c r="D69" s="47">
        <v>65.337835556305933</v>
      </c>
    </row>
    <row r="70" spans="1:4" ht="14.25" customHeight="1">
      <c r="A70" s="26" t="s">
        <v>297</v>
      </c>
      <c r="B70" s="121">
        <v>4304</v>
      </c>
      <c r="C70" s="121">
        <v>332563</v>
      </c>
      <c r="D70" s="47">
        <v>77.268355018587357</v>
      </c>
    </row>
    <row r="71" spans="1:4" ht="14.25" customHeight="1">
      <c r="A71" s="26" t="s">
        <v>480</v>
      </c>
      <c r="B71" s="121">
        <v>11169</v>
      </c>
      <c r="C71" s="121">
        <v>916872</v>
      </c>
      <c r="D71" s="47">
        <v>82.090786999731392</v>
      </c>
    </row>
    <row r="72" spans="1:4" ht="14.25" customHeight="1">
      <c r="A72" s="26" t="s">
        <v>299</v>
      </c>
      <c r="B72" s="121">
        <v>12735</v>
      </c>
      <c r="C72" s="121">
        <v>583332</v>
      </c>
      <c r="D72" s="47">
        <v>45.805418138987044</v>
      </c>
    </row>
    <row r="73" spans="1:4" ht="14.25" customHeight="1">
      <c r="A73" s="26" t="s">
        <v>301</v>
      </c>
      <c r="B73" s="121">
        <v>11020</v>
      </c>
      <c r="C73" s="121">
        <v>495500</v>
      </c>
      <c r="D73" s="47">
        <v>44.963702359346641</v>
      </c>
    </row>
    <row r="74" spans="1:4" ht="14.25" customHeight="1">
      <c r="A74" s="26" t="s">
        <v>302</v>
      </c>
      <c r="B74" s="121">
        <v>6738</v>
      </c>
      <c r="C74" s="121">
        <v>419515</v>
      </c>
      <c r="D74" s="47">
        <v>62.261056693380823</v>
      </c>
    </row>
    <row r="75" spans="1:4" ht="14.25" customHeight="1">
      <c r="A75" s="26" t="s">
        <v>303</v>
      </c>
      <c r="B75" s="121">
        <v>3221</v>
      </c>
      <c r="C75" s="121">
        <v>149275</v>
      </c>
      <c r="D75" s="47">
        <v>46.344303011487114</v>
      </c>
    </row>
    <row r="76" spans="1:4" ht="14.25" customHeight="1">
      <c r="A76" s="26" t="s">
        <v>304</v>
      </c>
      <c r="B76" s="121">
        <v>14349</v>
      </c>
      <c r="C76" s="121">
        <v>1356301.11</v>
      </c>
      <c r="D76" s="47">
        <v>94.52234371733222</v>
      </c>
    </row>
    <row r="77" spans="1:4" ht="14.25" customHeight="1">
      <c r="A77" s="26" t="s">
        <v>305</v>
      </c>
      <c r="B77" s="121">
        <v>6249</v>
      </c>
      <c r="C77" s="121">
        <v>384785</v>
      </c>
      <c r="D77" s="47">
        <v>61.575452072331572</v>
      </c>
    </row>
    <row r="78" spans="1:4" ht="14.25" customHeight="1">
      <c r="A78" s="131"/>
      <c r="B78" s="20"/>
      <c r="C78" s="22"/>
      <c r="D78" s="47"/>
    </row>
    <row r="79" spans="1:4" ht="14.25" customHeight="1">
      <c r="A79" s="14" t="s">
        <v>306</v>
      </c>
      <c r="B79" s="252">
        <v>42612</v>
      </c>
      <c r="C79" s="252">
        <v>2767875</v>
      </c>
      <c r="D79" s="253">
        <v>64.955294283300475</v>
      </c>
    </row>
    <row r="80" spans="1:4" ht="14.25" customHeight="1">
      <c r="A80" s="26" t="s">
        <v>307</v>
      </c>
      <c r="B80" s="121">
        <v>27173</v>
      </c>
      <c r="C80" s="121">
        <v>1343582</v>
      </c>
      <c r="D80" s="47">
        <v>49.445478968093326</v>
      </c>
    </row>
    <row r="81" spans="1:4" ht="14.25" customHeight="1">
      <c r="A81" s="26" t="s">
        <v>308</v>
      </c>
      <c r="B81" s="121">
        <v>2789</v>
      </c>
      <c r="C81" s="121">
        <v>367179</v>
      </c>
      <c r="D81" s="47">
        <v>131.65256364288274</v>
      </c>
    </row>
    <row r="82" spans="1:4" ht="14.25" customHeight="1">
      <c r="A82" s="26" t="s">
        <v>309</v>
      </c>
      <c r="B82" s="121">
        <v>2945</v>
      </c>
      <c r="C82" s="121">
        <v>342694</v>
      </c>
      <c r="D82" s="47">
        <v>116.36468590831919</v>
      </c>
    </row>
    <row r="83" spans="1:4" ht="14.25" customHeight="1">
      <c r="A83" s="26" t="s">
        <v>310</v>
      </c>
      <c r="B83" s="121">
        <v>3871</v>
      </c>
      <c r="C83" s="121">
        <v>307834</v>
      </c>
      <c r="D83" s="47">
        <v>79.523120640661332</v>
      </c>
    </row>
    <row r="84" spans="1:4" ht="14.25" customHeight="1">
      <c r="A84" s="26" t="s">
        <v>311</v>
      </c>
      <c r="B84" s="121">
        <v>5834</v>
      </c>
      <c r="C84" s="121">
        <v>406586</v>
      </c>
      <c r="D84" s="47">
        <v>69.692492286595822</v>
      </c>
    </row>
    <row r="85" spans="1:4" ht="14.25" customHeight="1">
      <c r="A85" s="131"/>
      <c r="B85" s="20"/>
      <c r="C85" s="20"/>
      <c r="D85" s="26"/>
    </row>
    <row r="86" spans="1:4" ht="14.25" customHeight="1">
      <c r="A86" s="131"/>
      <c r="B86" s="20"/>
      <c r="C86" s="20"/>
      <c r="D86" s="26"/>
    </row>
    <row r="87" spans="1:4" ht="14.25" customHeight="1">
      <c r="A87" s="14" t="s">
        <v>481</v>
      </c>
      <c r="B87" s="252">
        <v>55197</v>
      </c>
      <c r="C87" s="252">
        <v>7789051</v>
      </c>
      <c r="D87" s="253">
        <v>141.11366559776801</v>
      </c>
    </row>
    <row r="88" spans="1:4" ht="14.25" customHeight="1">
      <c r="A88" s="26" t="s">
        <v>481</v>
      </c>
      <c r="B88" s="121">
        <v>40336</v>
      </c>
      <c r="C88" s="121">
        <v>7372990</v>
      </c>
      <c r="D88" s="47">
        <v>182.78931971439906</v>
      </c>
    </row>
    <row r="89" spans="1:4" ht="14.25" customHeight="1">
      <c r="A89" s="26" t="s">
        <v>314</v>
      </c>
      <c r="B89" s="121">
        <v>14861</v>
      </c>
      <c r="C89" s="121">
        <v>416061</v>
      </c>
      <c r="D89" s="47">
        <v>27.996837359531661</v>
      </c>
    </row>
  </sheetData>
  <mergeCells count="1">
    <mergeCell ref="A47:D47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96B5-5F5F-4C5C-A9F9-33C302B59740}">
  <sheetPr>
    <outlinePr applyStyles="1" summaryBelow="0" summaryRight="0"/>
  </sheetPr>
  <dimension ref="A1:O148"/>
  <sheetViews>
    <sheetView zoomScaleNormal="100" workbookViewId="0">
      <pane ySplit="4" topLeftCell="A117" activePane="bottomLeft" state="frozen"/>
      <selection pane="bottomLeft" activeCell="K145" sqref="K145"/>
      <selection activeCell="D58" sqref="D58"/>
    </sheetView>
  </sheetViews>
  <sheetFormatPr defaultColWidth="8.85546875" defaultRowHeight="12.75"/>
  <cols>
    <col min="1" max="1" width="17.85546875" customWidth="1"/>
    <col min="2" max="2" width="10.42578125" style="96" customWidth="1"/>
    <col min="3" max="3" width="17.140625" style="20" customWidth="1"/>
    <col min="4" max="4" width="2.7109375" style="20" customWidth="1"/>
    <col min="5" max="5" width="6.85546875" style="36" bestFit="1" customWidth="1"/>
    <col min="6" max="6" width="10.140625" style="21" customWidth="1"/>
    <col min="7" max="7" width="13.7109375" style="21" customWidth="1"/>
    <col min="8" max="8" width="12.85546875" customWidth="1"/>
    <col min="9" max="9" width="9.7109375" bestFit="1" customWidth="1"/>
    <col min="10" max="10" width="9.42578125" bestFit="1" customWidth="1"/>
    <col min="11" max="11" width="11.7109375" bestFit="1" customWidth="1"/>
    <col min="12" max="12" width="9.42578125" bestFit="1" customWidth="1"/>
    <col min="13" max="13" width="9.7109375" bestFit="1" customWidth="1"/>
    <col min="14" max="14" width="13.42578125" bestFit="1" customWidth="1"/>
    <col min="15" max="15" width="9.7109375" bestFit="1" customWidth="1"/>
  </cols>
  <sheetData>
    <row r="1" spans="1:15" ht="15">
      <c r="A1" s="1" t="s">
        <v>179</v>
      </c>
      <c r="B1" s="87"/>
    </row>
    <row r="2" spans="1:15">
      <c r="A2" s="14" t="s">
        <v>180</v>
      </c>
      <c r="B2" s="88"/>
    </row>
    <row r="3" spans="1:15" s="89" customFormat="1" ht="33" customHeight="1">
      <c r="B3" s="90" t="s">
        <v>2</v>
      </c>
      <c r="C3" s="40" t="s">
        <v>181</v>
      </c>
      <c r="D3" s="40"/>
      <c r="E3" s="41" t="s">
        <v>4</v>
      </c>
      <c r="F3" s="40" t="s">
        <v>182</v>
      </c>
      <c r="G3" s="40" t="s">
        <v>183</v>
      </c>
      <c r="H3" s="41" t="s">
        <v>184</v>
      </c>
      <c r="I3"/>
      <c r="J3"/>
      <c r="K3"/>
      <c r="L3"/>
      <c r="M3"/>
      <c r="N3"/>
      <c r="O3"/>
    </row>
    <row r="4" spans="1:15" ht="14.25" customHeight="1">
      <c r="B4" s="91"/>
      <c r="C4" s="53" t="s">
        <v>8</v>
      </c>
      <c r="D4" s="53"/>
      <c r="E4" s="44" t="s">
        <v>8</v>
      </c>
      <c r="F4" s="45" t="s">
        <v>8</v>
      </c>
      <c r="G4" s="45" t="s">
        <v>8</v>
      </c>
      <c r="H4" s="45" t="s">
        <v>8</v>
      </c>
    </row>
    <row r="5" spans="1:15" ht="13.5" customHeight="1">
      <c r="A5" s="26" t="s">
        <v>24</v>
      </c>
      <c r="B5" s="46">
        <v>55754</v>
      </c>
      <c r="C5" s="92">
        <v>3225937</v>
      </c>
      <c r="D5" s="65"/>
      <c r="E5" s="93">
        <f t="shared" ref="E5:E51" si="0">SUM(C5/B5)</f>
        <v>57.860189403450875</v>
      </c>
      <c r="F5" s="94">
        <v>158899</v>
      </c>
      <c r="G5" s="46">
        <v>58521</v>
      </c>
      <c r="H5" s="72">
        <f>F5+G5</f>
        <v>217420</v>
      </c>
    </row>
    <row r="6" spans="1:15" ht="13.5" customHeight="1">
      <c r="A6" s="26" t="s">
        <v>185</v>
      </c>
      <c r="B6" s="46">
        <v>29484</v>
      </c>
      <c r="C6" s="92">
        <v>1676786</v>
      </c>
      <c r="D6" s="65"/>
      <c r="E6" s="93">
        <f t="shared" si="0"/>
        <v>56.871048704382041</v>
      </c>
      <c r="F6" s="94">
        <v>94497</v>
      </c>
      <c r="G6" s="46">
        <v>49000</v>
      </c>
      <c r="H6" s="72">
        <f t="shared" ref="H6:H51" si="1">F6+G6</f>
        <v>143497</v>
      </c>
    </row>
    <row r="7" spans="1:15" ht="13.5" customHeight="1">
      <c r="A7" s="26" t="s">
        <v>27</v>
      </c>
      <c r="B7" s="46">
        <v>45773</v>
      </c>
      <c r="C7" s="92">
        <v>1896000</v>
      </c>
      <c r="D7" s="65"/>
      <c r="E7" s="93">
        <f t="shared" si="0"/>
        <v>41.421798877067268</v>
      </c>
      <c r="F7" s="94">
        <v>130453</v>
      </c>
      <c r="G7" s="46">
        <v>57669</v>
      </c>
      <c r="H7" s="72">
        <f t="shared" si="1"/>
        <v>188122</v>
      </c>
    </row>
    <row r="8" spans="1:15" ht="13.5" customHeight="1">
      <c r="A8" s="26" t="s">
        <v>29</v>
      </c>
      <c r="B8" s="46">
        <v>2276</v>
      </c>
      <c r="C8" s="92">
        <v>97370</v>
      </c>
      <c r="D8" s="65"/>
      <c r="E8" s="93">
        <f t="shared" si="0"/>
        <v>42.781195079086118</v>
      </c>
      <c r="F8" s="94">
        <v>49668</v>
      </c>
      <c r="G8" s="46">
        <v>18506.7</v>
      </c>
      <c r="H8" s="72">
        <f t="shared" si="1"/>
        <v>68174.7</v>
      </c>
    </row>
    <row r="9" spans="1:15" ht="13.5" customHeight="1">
      <c r="A9" s="26" t="s">
        <v>30</v>
      </c>
      <c r="B9" s="46">
        <v>44540</v>
      </c>
      <c r="C9" s="92">
        <v>1860369</v>
      </c>
      <c r="D9" s="65"/>
      <c r="E9" s="93">
        <f t="shared" si="0"/>
        <v>41.76850022451729</v>
      </c>
      <c r="F9" s="94">
        <v>156237</v>
      </c>
      <c r="G9" s="46">
        <v>28371</v>
      </c>
      <c r="H9" s="72">
        <f t="shared" si="1"/>
        <v>184608</v>
      </c>
    </row>
    <row r="10" spans="1:15" ht="13.5" customHeight="1">
      <c r="A10" s="26" t="s">
        <v>32</v>
      </c>
      <c r="B10" s="46">
        <v>182369</v>
      </c>
      <c r="C10" s="92">
        <v>6844878</v>
      </c>
      <c r="D10" s="65"/>
      <c r="E10" s="93">
        <f t="shared" si="0"/>
        <v>37.533122405672017</v>
      </c>
      <c r="F10" s="94">
        <v>519752</v>
      </c>
      <c r="G10" s="46">
        <v>56902</v>
      </c>
      <c r="H10" s="72">
        <f t="shared" si="1"/>
        <v>576654</v>
      </c>
    </row>
    <row r="11" spans="1:15" ht="13.5" customHeight="1">
      <c r="A11" s="26" t="s">
        <v>33</v>
      </c>
      <c r="B11" s="46">
        <v>35046</v>
      </c>
      <c r="C11" s="92">
        <v>2230669</v>
      </c>
      <c r="E11" s="93">
        <f t="shared" si="0"/>
        <v>63.649746048051135</v>
      </c>
      <c r="F11" s="94">
        <v>114349</v>
      </c>
      <c r="G11" s="46">
        <v>45000</v>
      </c>
      <c r="H11" s="72">
        <f t="shared" si="1"/>
        <v>159349</v>
      </c>
    </row>
    <row r="12" spans="1:15" ht="13.5" customHeight="1">
      <c r="A12" s="26" t="s">
        <v>35</v>
      </c>
      <c r="B12" s="46">
        <v>13248</v>
      </c>
      <c r="C12" s="92">
        <v>762927</v>
      </c>
      <c r="D12" s="65"/>
      <c r="E12" s="93">
        <f t="shared" si="0"/>
        <v>57.588088768115945</v>
      </c>
      <c r="F12" s="94">
        <v>37756</v>
      </c>
      <c r="G12" s="46">
        <v>60520</v>
      </c>
      <c r="H12" s="72">
        <f t="shared" si="1"/>
        <v>98276</v>
      </c>
    </row>
    <row r="13" spans="1:15" ht="13.5" customHeight="1">
      <c r="A13" s="26" t="s">
        <v>37</v>
      </c>
      <c r="B13" s="46">
        <v>8810</v>
      </c>
      <c r="C13" s="92">
        <v>641193</v>
      </c>
      <c r="D13" s="65"/>
      <c r="E13" s="93">
        <f t="shared" si="0"/>
        <v>72.780136208853577</v>
      </c>
      <c r="F13" s="94">
        <v>65453</v>
      </c>
      <c r="G13" s="46">
        <v>20175</v>
      </c>
      <c r="H13" s="72">
        <f t="shared" si="1"/>
        <v>85628</v>
      </c>
    </row>
    <row r="14" spans="1:15" ht="13.5" customHeight="1">
      <c r="A14" s="26" t="s">
        <v>38</v>
      </c>
      <c r="B14" s="46">
        <v>387104</v>
      </c>
      <c r="C14" s="92">
        <v>12137364</v>
      </c>
      <c r="D14" s="65"/>
      <c r="E14" s="93">
        <f t="shared" si="0"/>
        <v>31.35427172026122</v>
      </c>
      <c r="F14" s="94">
        <v>1103246</v>
      </c>
      <c r="G14" s="46">
        <v>57699</v>
      </c>
      <c r="H14" s="72">
        <f t="shared" si="1"/>
        <v>1160945</v>
      </c>
    </row>
    <row r="15" spans="1:15" ht="13.5" customHeight="1">
      <c r="A15" s="26" t="s">
        <v>39</v>
      </c>
      <c r="B15" s="46">
        <v>5923</v>
      </c>
      <c r="C15" s="92">
        <v>386996</v>
      </c>
      <c r="D15" s="65"/>
      <c r="E15" s="93">
        <f t="shared" si="0"/>
        <v>65.337835556305933</v>
      </c>
      <c r="F15" s="94">
        <v>56348</v>
      </c>
      <c r="G15" s="46">
        <v>20000</v>
      </c>
      <c r="H15" s="72">
        <f t="shared" si="1"/>
        <v>76348</v>
      </c>
    </row>
    <row r="16" spans="1:15" ht="13.5" customHeight="1">
      <c r="A16" s="26" t="s">
        <v>40</v>
      </c>
      <c r="B16" s="46">
        <v>7408</v>
      </c>
      <c r="C16" s="92">
        <v>250274</v>
      </c>
      <c r="D16" s="65"/>
      <c r="E16" s="93">
        <f>SUM(C16/B16)</f>
        <v>33.784287257019436</v>
      </c>
      <c r="F16" s="94">
        <v>62077</v>
      </c>
      <c r="G16" s="46">
        <v>17557</v>
      </c>
      <c r="H16" s="72">
        <f t="shared" si="1"/>
        <v>79634</v>
      </c>
    </row>
    <row r="17" spans="1:8" ht="13.5" customHeight="1">
      <c r="A17" s="26" t="s">
        <v>42</v>
      </c>
      <c r="B17" s="46">
        <v>78740</v>
      </c>
      <c r="C17" s="92">
        <v>3213061</v>
      </c>
      <c r="D17" s="65"/>
      <c r="E17" s="93">
        <f t="shared" si="0"/>
        <v>40.805956311912624</v>
      </c>
      <c r="F17" s="94">
        <v>224409</v>
      </c>
      <c r="G17" s="46">
        <v>56212</v>
      </c>
      <c r="H17" s="72">
        <f t="shared" si="1"/>
        <v>280621</v>
      </c>
    </row>
    <row r="18" spans="1:8" ht="13.5" customHeight="1">
      <c r="A18" s="26" t="s">
        <v>43</v>
      </c>
      <c r="B18" s="46">
        <v>2481</v>
      </c>
      <c r="C18" s="92">
        <v>240054</v>
      </c>
      <c r="D18" s="65"/>
      <c r="E18" s="93">
        <f>SUM(C18/B18)</f>
        <v>96.756952841596132</v>
      </c>
      <c r="F18" s="94">
        <v>50253</v>
      </c>
      <c r="G18" s="46">
        <v>18506.7</v>
      </c>
      <c r="H18" s="72">
        <f t="shared" si="1"/>
        <v>68759.7</v>
      </c>
    </row>
    <row r="19" spans="1:8" ht="13.5" customHeight="1">
      <c r="A19" s="26" t="s">
        <v>44</v>
      </c>
      <c r="B19" s="46">
        <v>2596</v>
      </c>
      <c r="C19" s="92">
        <v>371443</v>
      </c>
      <c r="D19" s="65"/>
      <c r="E19" s="93">
        <f t="shared" si="0"/>
        <v>143.08281972265024</v>
      </c>
      <c r="F19" s="94">
        <v>48087</v>
      </c>
      <c r="G19" s="46">
        <v>21000</v>
      </c>
      <c r="H19" s="72">
        <f t="shared" si="1"/>
        <v>69087</v>
      </c>
    </row>
    <row r="20" spans="1:8" ht="13.5" customHeight="1">
      <c r="A20" s="26" t="s">
        <v>46</v>
      </c>
      <c r="B20" s="46">
        <v>1520</v>
      </c>
      <c r="C20" s="92">
        <v>129000</v>
      </c>
      <c r="D20" s="65"/>
      <c r="E20" s="93">
        <f t="shared" si="0"/>
        <v>84.868421052631575</v>
      </c>
      <c r="F20" s="94">
        <v>4332</v>
      </c>
      <c r="G20" s="46">
        <v>64430</v>
      </c>
      <c r="H20" s="94">
        <f t="shared" si="1"/>
        <v>68762</v>
      </c>
    </row>
    <row r="21" spans="1:8" ht="13.5" customHeight="1">
      <c r="A21" s="26" t="s">
        <v>186</v>
      </c>
      <c r="B21" s="46">
        <v>17230</v>
      </c>
      <c r="C21" s="92">
        <v>12794169</v>
      </c>
      <c r="D21" s="65"/>
      <c r="E21" s="93">
        <f t="shared" si="0"/>
        <v>742.55188624492166</v>
      </c>
      <c r="F21" s="94">
        <v>93536</v>
      </c>
      <c r="G21" s="46">
        <v>20000</v>
      </c>
      <c r="H21" s="72">
        <f t="shared" si="1"/>
        <v>113536</v>
      </c>
    </row>
    <row r="22" spans="1:8" ht="13.5" customHeight="1">
      <c r="A22" s="26" t="s">
        <v>49</v>
      </c>
      <c r="B22" s="46">
        <v>40686</v>
      </c>
      <c r="C22" s="92">
        <v>3709216</v>
      </c>
      <c r="D22" s="65"/>
      <c r="E22" s="93">
        <f t="shared" si="0"/>
        <v>91.166887872978421</v>
      </c>
      <c r="F22" s="94">
        <v>115955</v>
      </c>
      <c r="G22" s="46">
        <v>56902</v>
      </c>
      <c r="H22" s="72">
        <f t="shared" si="1"/>
        <v>172857</v>
      </c>
    </row>
    <row r="23" spans="1:8" ht="13.5" customHeight="1">
      <c r="A23" s="26" t="s">
        <v>50</v>
      </c>
      <c r="B23" s="46">
        <v>36217</v>
      </c>
      <c r="C23" s="92">
        <v>2424900</v>
      </c>
      <c r="D23" s="65"/>
      <c r="E23" s="93">
        <f t="shared" si="0"/>
        <v>66.954745009249805</v>
      </c>
      <c r="F23" s="94">
        <v>103218</v>
      </c>
      <c r="G23" s="46">
        <v>57669</v>
      </c>
      <c r="H23" s="72">
        <f t="shared" si="1"/>
        <v>160887</v>
      </c>
    </row>
    <row r="24" spans="1:8" ht="13.5" customHeight="1">
      <c r="A24" s="26" t="s">
        <v>51</v>
      </c>
      <c r="B24" s="46">
        <v>13759</v>
      </c>
      <c r="C24" s="92">
        <v>448213</v>
      </c>
      <c r="D24" s="65"/>
      <c r="E24" s="93">
        <f t="shared" si="0"/>
        <v>32.575986626935098</v>
      </c>
      <c r="F24" s="94">
        <v>79044</v>
      </c>
      <c r="G24" s="46">
        <v>17071</v>
      </c>
      <c r="H24" s="72">
        <f t="shared" si="1"/>
        <v>96115</v>
      </c>
    </row>
    <row r="25" spans="1:8" ht="13.5" customHeight="1">
      <c r="A25" s="26" t="s">
        <v>52</v>
      </c>
      <c r="B25" s="46">
        <v>114516</v>
      </c>
      <c r="C25" s="92">
        <v>4600000</v>
      </c>
      <c r="D25" s="65"/>
      <c r="E25" s="93">
        <f t="shared" si="0"/>
        <v>40.169059345418979</v>
      </c>
      <c r="F25" s="94">
        <v>326370</v>
      </c>
      <c r="G25" s="46">
        <v>56212</v>
      </c>
      <c r="H25" s="72">
        <f t="shared" si="1"/>
        <v>382582</v>
      </c>
    </row>
    <row r="26" spans="1:8" ht="13.5" customHeight="1">
      <c r="A26" s="26" t="s">
        <v>54</v>
      </c>
      <c r="B26" s="46">
        <v>175687</v>
      </c>
      <c r="C26" s="92">
        <v>7242000</v>
      </c>
      <c r="D26" s="65"/>
      <c r="E26" s="93">
        <f t="shared" si="0"/>
        <v>41.221035136350444</v>
      </c>
      <c r="F26" s="94">
        <v>500728</v>
      </c>
      <c r="G26" s="46">
        <v>60500</v>
      </c>
      <c r="H26" s="72">
        <f t="shared" si="1"/>
        <v>561228</v>
      </c>
    </row>
    <row r="27" spans="1:8" ht="13.5" customHeight="1">
      <c r="A27" s="26" t="s">
        <v>56</v>
      </c>
      <c r="B27" s="46">
        <v>95919</v>
      </c>
      <c r="C27" s="92">
        <v>4939965.3600000003</v>
      </c>
      <c r="D27" s="65"/>
      <c r="E27" s="93">
        <f t="shared" si="0"/>
        <v>51.501426828886878</v>
      </c>
      <c r="F27" s="94">
        <v>307831</v>
      </c>
      <c r="G27" s="46">
        <v>21129</v>
      </c>
      <c r="H27" s="72">
        <f t="shared" si="1"/>
        <v>328960</v>
      </c>
    </row>
    <row r="28" spans="1:8" ht="13.5" customHeight="1">
      <c r="A28" s="51" t="s">
        <v>57</v>
      </c>
      <c r="B28" s="46">
        <v>378425</v>
      </c>
      <c r="C28" s="92">
        <v>17633979</v>
      </c>
      <c r="D28" s="65"/>
      <c r="E28" s="93">
        <f t="shared" si="0"/>
        <v>46.598345775252689</v>
      </c>
      <c r="F28" s="94">
        <v>1078511</v>
      </c>
      <c r="G28" s="46">
        <v>60520</v>
      </c>
      <c r="H28" s="72">
        <f t="shared" si="1"/>
        <v>1139031</v>
      </c>
    </row>
    <row r="29" spans="1:8" ht="13.5" customHeight="1">
      <c r="A29" s="26" t="s">
        <v>58</v>
      </c>
      <c r="B29" s="46">
        <v>2789</v>
      </c>
      <c r="C29" s="92">
        <v>367179</v>
      </c>
      <c r="D29" s="65"/>
      <c r="E29" s="93">
        <f t="shared" si="0"/>
        <v>131.65256364288274</v>
      </c>
      <c r="F29" s="94">
        <v>37416</v>
      </c>
      <c r="G29" s="46">
        <v>30000</v>
      </c>
      <c r="H29" s="72">
        <f t="shared" si="1"/>
        <v>67416</v>
      </c>
    </row>
    <row r="30" spans="1:8" ht="13.5" customHeight="1">
      <c r="A30" s="26" t="s">
        <v>59</v>
      </c>
      <c r="B30" s="46">
        <v>347158</v>
      </c>
      <c r="C30" s="92">
        <v>10216090</v>
      </c>
      <c r="D30" s="65"/>
      <c r="E30" s="93">
        <f t="shared" si="0"/>
        <v>29.427782162588791</v>
      </c>
      <c r="F30" s="94">
        <v>989400</v>
      </c>
      <c r="G30" s="46">
        <v>58521</v>
      </c>
      <c r="H30" s="72">
        <f t="shared" si="1"/>
        <v>1047921</v>
      </c>
    </row>
    <row r="31" spans="1:8" ht="13.5" customHeight="1">
      <c r="A31" s="26" t="s">
        <v>60</v>
      </c>
      <c r="B31" s="46">
        <v>63020</v>
      </c>
      <c r="C31" s="92">
        <v>2119892</v>
      </c>
      <c r="D31" s="65"/>
      <c r="E31" s="93">
        <f t="shared" si="0"/>
        <v>33.638400507775309</v>
      </c>
      <c r="F31" s="94">
        <v>179607</v>
      </c>
      <c r="G31" s="46">
        <v>62987</v>
      </c>
      <c r="H31" s="72">
        <f t="shared" si="1"/>
        <v>242594</v>
      </c>
    </row>
    <row r="32" spans="1:8" ht="13.5" customHeight="1">
      <c r="A32" s="26" t="s">
        <v>61</v>
      </c>
      <c r="B32" s="46">
        <v>52993</v>
      </c>
      <c r="C32" s="92">
        <v>2839214</v>
      </c>
      <c r="D32" s="65"/>
      <c r="E32" s="93">
        <f t="shared" si="0"/>
        <v>53.577151699281039</v>
      </c>
      <c r="F32" s="94">
        <v>151030</v>
      </c>
      <c r="G32" s="46">
        <v>64430</v>
      </c>
      <c r="H32" s="72">
        <f t="shared" si="1"/>
        <v>215460</v>
      </c>
    </row>
    <row r="33" spans="1:8" ht="13.5" customHeight="1">
      <c r="A33" s="26" t="s">
        <v>63</v>
      </c>
      <c r="B33" s="46">
        <v>4365</v>
      </c>
      <c r="C33" s="92">
        <v>502469</v>
      </c>
      <c r="D33" s="65"/>
      <c r="E33" s="93">
        <f t="shared" si="0"/>
        <v>115.11317296678122</v>
      </c>
      <c r="F33" s="94">
        <v>53960</v>
      </c>
      <c r="G33" s="46">
        <v>19000</v>
      </c>
      <c r="H33" s="72">
        <f t="shared" si="1"/>
        <v>72960</v>
      </c>
    </row>
    <row r="34" spans="1:8" ht="13.5" customHeight="1">
      <c r="A34" s="26" t="s">
        <v>65</v>
      </c>
      <c r="B34" s="46">
        <v>78093</v>
      </c>
      <c r="C34" s="92">
        <v>2664609</v>
      </c>
      <c r="D34" s="65"/>
      <c r="E34" s="93">
        <f t="shared" si="0"/>
        <v>34.120971149782953</v>
      </c>
      <c r="F34" s="94">
        <v>262565</v>
      </c>
      <c r="G34" s="46">
        <v>19468</v>
      </c>
      <c r="H34" s="72">
        <f t="shared" si="1"/>
        <v>282033</v>
      </c>
    </row>
    <row r="35" spans="1:8" ht="13.5" customHeight="1">
      <c r="A35" s="26" t="s">
        <v>66</v>
      </c>
      <c r="B35" s="46">
        <v>4304</v>
      </c>
      <c r="C35" s="92">
        <v>332563</v>
      </c>
      <c r="D35" s="65"/>
      <c r="E35" s="93">
        <f t="shared" si="0"/>
        <v>77.268355018587357</v>
      </c>
      <c r="F35" s="94">
        <v>53227</v>
      </c>
      <c r="G35" s="46">
        <v>17560</v>
      </c>
      <c r="H35" s="72">
        <f t="shared" si="1"/>
        <v>70787</v>
      </c>
    </row>
    <row r="36" spans="1:8" ht="13.5" customHeight="1">
      <c r="A36" s="26" t="s">
        <v>67</v>
      </c>
      <c r="B36" s="46">
        <v>3854</v>
      </c>
      <c r="C36" s="92">
        <v>329545.2</v>
      </c>
      <c r="D36" s="65"/>
      <c r="E36" s="93">
        <f t="shared" si="0"/>
        <v>85.507317073170739</v>
      </c>
      <c r="F36" s="94">
        <v>56085</v>
      </c>
      <c r="G36" s="46">
        <v>19329</v>
      </c>
      <c r="H36" s="72">
        <f t="shared" si="1"/>
        <v>75414</v>
      </c>
    </row>
    <row r="37" spans="1:8" ht="13.5" customHeight="1">
      <c r="A37" s="51" t="s">
        <v>68</v>
      </c>
      <c r="B37" s="46">
        <v>11169</v>
      </c>
      <c r="C37" s="92">
        <v>916872</v>
      </c>
      <c r="D37" s="65"/>
      <c r="E37" s="93">
        <f t="shared" si="0"/>
        <v>82.090786999731392</v>
      </c>
      <c r="F37" s="94">
        <v>75014</v>
      </c>
      <c r="G37" s="46">
        <v>18506.55</v>
      </c>
      <c r="H37" s="72">
        <f t="shared" si="1"/>
        <v>93520.55</v>
      </c>
    </row>
    <row r="38" spans="1:8" ht="13.5" customHeight="1">
      <c r="A38" s="26" t="s">
        <v>69</v>
      </c>
      <c r="B38" s="46">
        <v>12785</v>
      </c>
      <c r="C38" s="92">
        <v>472978</v>
      </c>
      <c r="D38" s="65"/>
      <c r="E38" s="93">
        <f t="shared" si="0"/>
        <v>36.994759483770046</v>
      </c>
      <c r="F38" s="94">
        <v>80528</v>
      </c>
      <c r="G38" s="46">
        <v>18896</v>
      </c>
      <c r="H38" s="72">
        <f t="shared" si="1"/>
        <v>99424</v>
      </c>
    </row>
    <row r="39" spans="1:8" ht="13.5" customHeight="1">
      <c r="A39" s="26" t="s">
        <v>70</v>
      </c>
      <c r="B39" s="46">
        <v>239834</v>
      </c>
      <c r="C39" s="92">
        <v>8211935</v>
      </c>
      <c r="D39" s="65"/>
      <c r="E39" s="93">
        <f t="shared" si="0"/>
        <v>34.240078554333415</v>
      </c>
      <c r="F39" s="94">
        <v>725155</v>
      </c>
      <c r="G39" s="46">
        <v>17840.400000000001</v>
      </c>
      <c r="H39" s="72">
        <f t="shared" si="1"/>
        <v>742995.4</v>
      </c>
    </row>
    <row r="40" spans="1:8" ht="13.5" customHeight="1">
      <c r="A40" s="26" t="s">
        <v>71</v>
      </c>
      <c r="B40" s="46">
        <v>54195</v>
      </c>
      <c r="C40" s="92">
        <v>2210734</v>
      </c>
      <c r="D40" s="65"/>
      <c r="E40" s="93">
        <f t="shared" si="0"/>
        <v>40.792213303810314</v>
      </c>
      <c r="F40" s="94">
        <v>195421</v>
      </c>
      <c r="G40" s="46">
        <v>17556</v>
      </c>
      <c r="H40" s="72">
        <f t="shared" si="1"/>
        <v>212977</v>
      </c>
    </row>
    <row r="41" spans="1:8" ht="13.5" customHeight="1">
      <c r="A41" s="26" t="s">
        <v>72</v>
      </c>
      <c r="B41" s="46">
        <v>9784</v>
      </c>
      <c r="C41" s="92">
        <v>367487</v>
      </c>
      <c r="D41" s="65"/>
      <c r="E41" s="93">
        <f t="shared" si="0"/>
        <v>37.55999591169256</v>
      </c>
      <c r="F41" s="94">
        <v>68252</v>
      </c>
      <c r="G41" s="46">
        <v>17301</v>
      </c>
      <c r="H41" s="72">
        <f t="shared" si="1"/>
        <v>85553</v>
      </c>
    </row>
    <row r="42" spans="1:8" ht="13.5" customHeight="1">
      <c r="A42" s="26" t="s">
        <v>74</v>
      </c>
      <c r="B42" s="46">
        <v>9158</v>
      </c>
      <c r="C42" s="92">
        <v>426080</v>
      </c>
      <c r="D42" s="65"/>
      <c r="E42" s="93">
        <f t="shared" si="0"/>
        <v>46.525442236296136</v>
      </c>
      <c r="F42" s="94">
        <v>66468</v>
      </c>
      <c r="G42" s="46">
        <v>17301</v>
      </c>
      <c r="H42" s="72">
        <f t="shared" si="1"/>
        <v>83769</v>
      </c>
    </row>
    <row r="43" spans="1:8" ht="13.5" customHeight="1">
      <c r="A43" s="26" t="s">
        <v>75</v>
      </c>
      <c r="B43" s="46">
        <v>39362</v>
      </c>
      <c r="C43" s="92">
        <v>2579480.5499999998</v>
      </c>
      <c r="D43" s="65"/>
      <c r="E43" s="93">
        <f t="shared" si="0"/>
        <v>65.532253188354247</v>
      </c>
      <c r="F43" s="94">
        <v>112701</v>
      </c>
      <c r="G43" s="46">
        <v>60000</v>
      </c>
      <c r="H43" s="72">
        <f t="shared" si="1"/>
        <v>172701</v>
      </c>
    </row>
    <row r="44" spans="1:8" ht="13.5" customHeight="1">
      <c r="A44" s="26" t="s">
        <v>76</v>
      </c>
      <c r="B44" s="46">
        <v>207922</v>
      </c>
      <c r="C44" s="92">
        <v>8744316</v>
      </c>
      <c r="D44" s="65"/>
      <c r="E44" s="93">
        <f t="shared" si="0"/>
        <v>42.05575167610931</v>
      </c>
      <c r="F44" s="94">
        <v>592578</v>
      </c>
      <c r="G44" s="46">
        <v>64430</v>
      </c>
      <c r="H44" s="72">
        <f t="shared" si="1"/>
        <v>657008</v>
      </c>
    </row>
    <row r="45" spans="1:8" ht="13.5" customHeight="1">
      <c r="A45" s="26" t="s">
        <v>77</v>
      </c>
      <c r="B45" s="46">
        <v>12735</v>
      </c>
      <c r="C45" s="92">
        <v>583332</v>
      </c>
      <c r="D45" s="65"/>
      <c r="E45" s="93">
        <f t="shared" si="0"/>
        <v>45.805418138987044</v>
      </c>
      <c r="F45" s="94">
        <v>79476</v>
      </c>
      <c r="G45" s="46">
        <v>18507</v>
      </c>
      <c r="H45" s="72">
        <f t="shared" si="1"/>
        <v>97983</v>
      </c>
    </row>
    <row r="46" spans="1:8" ht="13.5" customHeight="1">
      <c r="A46" s="26" t="s">
        <v>78</v>
      </c>
      <c r="B46" s="46">
        <v>9934</v>
      </c>
      <c r="C46" s="92">
        <v>332029</v>
      </c>
      <c r="D46" s="65"/>
      <c r="E46" s="93">
        <f t="shared" si="0"/>
        <v>33.423495067445138</v>
      </c>
      <c r="F46" s="94">
        <v>71493</v>
      </c>
      <c r="G46" s="46">
        <v>18507</v>
      </c>
      <c r="H46" s="72">
        <f t="shared" si="1"/>
        <v>90000</v>
      </c>
    </row>
    <row r="47" spans="1:8" ht="13.5" customHeight="1">
      <c r="A47" s="26" t="s">
        <v>79</v>
      </c>
      <c r="B47" s="46">
        <v>159266</v>
      </c>
      <c r="C47" s="92">
        <v>7348965</v>
      </c>
      <c r="D47" s="65"/>
      <c r="E47" s="93">
        <f t="shared" si="0"/>
        <v>46.142710936420833</v>
      </c>
      <c r="F47" s="94">
        <v>487552</v>
      </c>
      <c r="G47" s="46">
        <v>22567.599999999999</v>
      </c>
      <c r="H47" s="72">
        <f t="shared" si="1"/>
        <v>510119.6</v>
      </c>
    </row>
    <row r="48" spans="1:8" ht="13.5" customHeight="1">
      <c r="A48" s="26" t="s">
        <v>80</v>
      </c>
      <c r="B48" s="46">
        <v>4205</v>
      </c>
      <c r="C48" s="92">
        <v>431305</v>
      </c>
      <c r="D48" s="65"/>
      <c r="E48" s="93">
        <f t="shared" si="0"/>
        <v>102.56956004756242</v>
      </c>
      <c r="F48" s="94">
        <v>54562</v>
      </c>
      <c r="G48" s="46">
        <v>20409</v>
      </c>
      <c r="H48" s="72">
        <f t="shared" si="1"/>
        <v>74971</v>
      </c>
    </row>
    <row r="49" spans="1:8" ht="13.5" customHeight="1">
      <c r="A49" s="26" t="s">
        <v>187</v>
      </c>
      <c r="B49" s="46">
        <v>8816</v>
      </c>
      <c r="C49" s="92">
        <v>722545</v>
      </c>
      <c r="D49" s="65"/>
      <c r="E49" s="93">
        <f t="shared" si="0"/>
        <v>81.958371143375686</v>
      </c>
      <c r="F49" s="94">
        <v>60113</v>
      </c>
      <c r="G49" s="46">
        <v>28000</v>
      </c>
      <c r="H49" s="72">
        <f t="shared" si="1"/>
        <v>88113</v>
      </c>
    </row>
    <row r="50" spans="1:8" ht="13.5" customHeight="1">
      <c r="A50" s="26" t="s">
        <v>82</v>
      </c>
      <c r="B50" s="46">
        <v>31796</v>
      </c>
      <c r="C50" s="92">
        <v>2220467</v>
      </c>
      <c r="D50" s="65"/>
      <c r="E50" s="93">
        <f t="shared" si="0"/>
        <v>69.83479053969053</v>
      </c>
      <c r="F50" s="94">
        <v>119138</v>
      </c>
      <c r="G50" s="46">
        <v>32000</v>
      </c>
      <c r="H50" s="72">
        <f t="shared" si="1"/>
        <v>151138</v>
      </c>
    </row>
    <row r="51" spans="1:8" ht="13.5" customHeight="1">
      <c r="A51" s="26" t="s">
        <v>83</v>
      </c>
      <c r="B51" s="46">
        <v>11020</v>
      </c>
      <c r="C51" s="92">
        <v>495500</v>
      </c>
      <c r="D51" s="65"/>
      <c r="E51" s="93">
        <f t="shared" si="0"/>
        <v>44.963702359346641</v>
      </c>
      <c r="F51" s="94">
        <v>71775</v>
      </c>
      <c r="G51" s="46">
        <v>17300.7</v>
      </c>
      <c r="H51" s="72">
        <f t="shared" si="1"/>
        <v>89075.7</v>
      </c>
    </row>
    <row r="52" spans="1:8">
      <c r="A52" s="26" t="s">
        <v>84</v>
      </c>
      <c r="B52" s="46">
        <v>27173</v>
      </c>
      <c r="C52" s="92">
        <v>1343582</v>
      </c>
      <c r="D52" s="65"/>
      <c r="E52" s="93">
        <f>SUM(C52/B52)</f>
        <v>49.445478968093326</v>
      </c>
      <c r="F52" s="94">
        <v>77443</v>
      </c>
      <c r="G52" s="46">
        <v>59468</v>
      </c>
      <c r="H52" s="72">
        <f>F52+G52</f>
        <v>136911</v>
      </c>
    </row>
    <row r="53" spans="1:8">
      <c r="A53" s="26" t="s">
        <v>85</v>
      </c>
      <c r="B53" s="46">
        <v>12713</v>
      </c>
      <c r="C53" s="92">
        <v>540294</v>
      </c>
      <c r="D53" s="92"/>
      <c r="E53" s="100">
        <f t="shared" ref="E53:E116" si="2">SUM(C53/B53)</f>
        <v>42.499331393062221</v>
      </c>
      <c r="F53" s="94">
        <v>36232</v>
      </c>
      <c r="G53" s="46">
        <v>61689</v>
      </c>
      <c r="H53" s="72">
        <f>F53+G53</f>
        <v>97921</v>
      </c>
    </row>
    <row r="54" spans="1:8">
      <c r="A54" s="26" t="s">
        <v>86</v>
      </c>
      <c r="B54" s="46">
        <v>5323</v>
      </c>
      <c r="C54" s="92">
        <v>229858</v>
      </c>
      <c r="D54" s="92"/>
      <c r="E54" s="100">
        <f t="shared" si="2"/>
        <v>43.182040202893106</v>
      </c>
      <c r="F54" s="94">
        <v>58352</v>
      </c>
      <c r="G54" s="46">
        <v>18507</v>
      </c>
      <c r="H54" s="72">
        <f t="shared" ref="H54:H99" si="3">F54+G54</f>
        <v>76859</v>
      </c>
    </row>
    <row r="55" spans="1:8" ht="13.5" customHeight="1">
      <c r="A55" s="69" t="s">
        <v>88</v>
      </c>
      <c r="B55" s="46">
        <v>68009</v>
      </c>
      <c r="C55" s="92">
        <v>2708697.01</v>
      </c>
      <c r="D55" s="92"/>
      <c r="E55" s="100">
        <f t="shared" si="2"/>
        <v>39.828508138628706</v>
      </c>
      <c r="F55" s="94">
        <v>233255</v>
      </c>
      <c r="G55" s="46">
        <v>17473</v>
      </c>
      <c r="H55" s="72">
        <f t="shared" si="3"/>
        <v>250728</v>
      </c>
    </row>
    <row r="56" spans="1:8">
      <c r="A56" s="26" t="s">
        <v>89</v>
      </c>
      <c r="B56" s="46">
        <v>2945</v>
      </c>
      <c r="C56" s="92">
        <v>342694</v>
      </c>
      <c r="D56" s="92"/>
      <c r="E56" s="100">
        <f t="shared" si="2"/>
        <v>116.36468590831919</v>
      </c>
      <c r="F56" s="94">
        <v>51380</v>
      </c>
      <c r="G56" s="46">
        <v>20000</v>
      </c>
      <c r="H56" s="72">
        <f t="shared" si="3"/>
        <v>71380</v>
      </c>
    </row>
    <row r="57" spans="1:8">
      <c r="A57" s="26" t="s">
        <v>188</v>
      </c>
      <c r="B57" s="46">
        <v>188557</v>
      </c>
      <c r="C57" s="92">
        <v>7812575</v>
      </c>
      <c r="D57" s="92"/>
      <c r="E57" s="100">
        <f t="shared" si="2"/>
        <v>41.433492259635017</v>
      </c>
      <c r="F57" s="94">
        <v>576301</v>
      </c>
      <c r="G57" s="46">
        <v>16677</v>
      </c>
      <c r="H57" s="72">
        <f t="shared" si="3"/>
        <v>592978</v>
      </c>
    </row>
    <row r="58" spans="1:8">
      <c r="A58" s="26" t="s">
        <v>91</v>
      </c>
      <c r="B58" s="46">
        <v>18553</v>
      </c>
      <c r="C58" s="92">
        <v>728921</v>
      </c>
      <c r="D58" s="92"/>
      <c r="E58" s="100">
        <f t="shared" si="2"/>
        <v>39.288578666522938</v>
      </c>
      <c r="F58" s="94">
        <v>65396</v>
      </c>
      <c r="G58" s="46">
        <v>48000</v>
      </c>
      <c r="H58" s="72">
        <f t="shared" si="3"/>
        <v>113396</v>
      </c>
    </row>
    <row r="59" spans="1:8">
      <c r="A59" s="26" t="s">
        <v>92</v>
      </c>
      <c r="B59" s="46">
        <v>150698</v>
      </c>
      <c r="C59" s="92">
        <v>7461633</v>
      </c>
      <c r="D59" s="92"/>
      <c r="E59" s="100">
        <f t="shared" si="2"/>
        <v>49.513815710891983</v>
      </c>
      <c r="F59" s="94">
        <v>429489</v>
      </c>
      <c r="G59" s="46">
        <v>55591</v>
      </c>
      <c r="H59" s="72">
        <f t="shared" si="3"/>
        <v>485080</v>
      </c>
    </row>
    <row r="60" spans="1:8">
      <c r="A60" s="26" t="s">
        <v>94</v>
      </c>
      <c r="B60" s="46">
        <v>14861</v>
      </c>
      <c r="C60" s="92">
        <v>416061</v>
      </c>
      <c r="D60" s="92"/>
      <c r="E60" s="100">
        <f t="shared" si="2"/>
        <v>27.996837359531661</v>
      </c>
      <c r="F60" s="94">
        <v>81266</v>
      </c>
      <c r="G60" s="46">
        <v>16678</v>
      </c>
      <c r="H60" s="72">
        <f t="shared" si="3"/>
        <v>97944</v>
      </c>
    </row>
    <row r="61" spans="1:8">
      <c r="A61" s="26" t="s">
        <v>189</v>
      </c>
      <c r="B61" s="46">
        <v>199759</v>
      </c>
      <c r="C61" s="92">
        <v>12436000</v>
      </c>
      <c r="D61" s="92"/>
      <c r="E61" s="100">
        <f t="shared" si="2"/>
        <v>62.25501729584149</v>
      </c>
      <c r="F61" s="94">
        <v>569313</v>
      </c>
      <c r="G61" s="46">
        <v>56212</v>
      </c>
      <c r="H61" s="72">
        <f t="shared" si="3"/>
        <v>625525</v>
      </c>
    </row>
    <row r="62" spans="1:8">
      <c r="A62" s="26" t="s">
        <v>96</v>
      </c>
      <c r="B62" s="46">
        <v>17696</v>
      </c>
      <c r="C62" s="92">
        <v>1288570</v>
      </c>
      <c r="D62" s="92"/>
      <c r="E62" s="100">
        <f t="shared" si="2"/>
        <v>72.817020795660042</v>
      </c>
      <c r="F62" s="94">
        <v>50434</v>
      </c>
      <c r="G62" s="46">
        <v>62987</v>
      </c>
      <c r="H62" s="72">
        <f t="shared" si="3"/>
        <v>113421</v>
      </c>
    </row>
    <row r="63" spans="1:8">
      <c r="A63" s="26" t="s">
        <v>97</v>
      </c>
      <c r="B63" s="46">
        <v>6738</v>
      </c>
      <c r="C63" s="92">
        <v>419515</v>
      </c>
      <c r="D63" s="92"/>
      <c r="E63" s="100">
        <f t="shared" si="2"/>
        <v>62.261056693380823</v>
      </c>
      <c r="F63" s="94">
        <v>62385</v>
      </c>
      <c r="G63" s="46">
        <v>18506.7</v>
      </c>
      <c r="H63" s="72">
        <f t="shared" si="3"/>
        <v>80891.7</v>
      </c>
    </row>
    <row r="64" spans="1:8">
      <c r="A64" s="26" t="s">
        <v>98</v>
      </c>
      <c r="B64" s="46">
        <v>30092</v>
      </c>
      <c r="C64" s="92">
        <v>1304007</v>
      </c>
      <c r="D64" s="92"/>
      <c r="E64" s="100">
        <f t="shared" si="2"/>
        <v>43.334009038947229</v>
      </c>
      <c r="F64" s="94">
        <v>85762</v>
      </c>
      <c r="G64" s="46">
        <v>64430</v>
      </c>
      <c r="H64" s="72">
        <f t="shared" si="3"/>
        <v>150192</v>
      </c>
    </row>
    <row r="65" spans="1:8">
      <c r="A65" s="26" t="s">
        <v>99</v>
      </c>
      <c r="B65" s="46">
        <v>24006</v>
      </c>
      <c r="C65" s="92">
        <v>896863</v>
      </c>
      <c r="D65" s="92"/>
      <c r="E65" s="100">
        <f t="shared" si="2"/>
        <v>37.359951678746981</v>
      </c>
      <c r="F65" s="94">
        <v>107765</v>
      </c>
      <c r="G65" s="46">
        <v>16864</v>
      </c>
      <c r="H65" s="72">
        <f t="shared" si="3"/>
        <v>124629</v>
      </c>
    </row>
    <row r="66" spans="1:8">
      <c r="A66" s="26" t="s">
        <v>100</v>
      </c>
      <c r="B66" s="46">
        <v>126554</v>
      </c>
      <c r="C66" s="92">
        <v>5884300</v>
      </c>
      <c r="D66" s="92"/>
      <c r="E66" s="100">
        <f t="shared" si="2"/>
        <v>46.496357286217744</v>
      </c>
      <c r="F66" s="94">
        <v>360678</v>
      </c>
      <c r="G66" s="46">
        <v>55591</v>
      </c>
      <c r="H66" s="72">
        <f t="shared" si="3"/>
        <v>416269</v>
      </c>
    </row>
    <row r="67" spans="1:8">
      <c r="A67" s="26" t="s">
        <v>101</v>
      </c>
      <c r="B67" s="46">
        <v>8841</v>
      </c>
      <c r="C67" s="92">
        <v>550763</v>
      </c>
      <c r="D67" s="92"/>
      <c r="E67" s="100">
        <f t="shared" si="2"/>
        <v>62.296459676507183</v>
      </c>
      <c r="F67" s="94">
        <v>69246</v>
      </c>
      <c r="G67" s="46">
        <v>20381</v>
      </c>
      <c r="H67" s="72">
        <f t="shared" si="3"/>
        <v>89627</v>
      </c>
    </row>
    <row r="68" spans="1:8">
      <c r="A68" s="26" t="s">
        <v>102</v>
      </c>
      <c r="B68" s="46">
        <v>6025</v>
      </c>
      <c r="C68" s="92">
        <v>451567</v>
      </c>
      <c r="D68" s="92"/>
      <c r="E68" s="100">
        <f t="shared" si="2"/>
        <v>74.948879668049798</v>
      </c>
      <c r="F68" s="94">
        <v>33860</v>
      </c>
      <c r="G68" s="46">
        <v>45000</v>
      </c>
      <c r="H68" s="72">
        <f t="shared" si="3"/>
        <v>78860</v>
      </c>
    </row>
    <row r="69" spans="1:8">
      <c r="A69" s="26" t="s">
        <v>104</v>
      </c>
      <c r="B69" s="46">
        <v>210031</v>
      </c>
      <c r="C69" s="92">
        <v>12610585</v>
      </c>
      <c r="D69" s="92"/>
      <c r="E69" s="100">
        <f t="shared" si="2"/>
        <v>60.04154148673291</v>
      </c>
      <c r="F69" s="94">
        <v>598588</v>
      </c>
      <c r="G69" s="46">
        <v>57669</v>
      </c>
      <c r="H69" s="72">
        <f t="shared" si="3"/>
        <v>656257</v>
      </c>
    </row>
    <row r="70" spans="1:8">
      <c r="A70" s="26" t="s">
        <v>105</v>
      </c>
      <c r="B70" s="46">
        <v>40336</v>
      </c>
      <c r="C70" s="92">
        <v>4085807</v>
      </c>
      <c r="D70" s="92"/>
      <c r="E70" s="100">
        <f t="shared" si="2"/>
        <v>101.29430285600952</v>
      </c>
      <c r="F70" s="94">
        <v>152548</v>
      </c>
      <c r="G70" s="46">
        <v>18000</v>
      </c>
      <c r="H70" s="72">
        <f t="shared" si="3"/>
        <v>170548</v>
      </c>
    </row>
    <row r="71" spans="1:8">
      <c r="A71" s="26" t="s">
        <v>106</v>
      </c>
      <c r="B71" s="46">
        <v>11242</v>
      </c>
      <c r="C71" s="92">
        <v>575484</v>
      </c>
      <c r="D71" s="92"/>
      <c r="E71" s="100">
        <f t="shared" si="2"/>
        <v>51.190535491905358</v>
      </c>
      <c r="F71" s="94">
        <v>74359</v>
      </c>
      <c r="G71" s="46">
        <v>18200</v>
      </c>
      <c r="H71" s="72">
        <f t="shared" si="3"/>
        <v>92559</v>
      </c>
    </row>
    <row r="72" spans="1:8">
      <c r="A72" s="26" t="s">
        <v>107</v>
      </c>
      <c r="B72" s="46">
        <v>43790</v>
      </c>
      <c r="C72" s="92">
        <v>1815900</v>
      </c>
      <c r="D72" s="92"/>
      <c r="E72" s="100">
        <f t="shared" si="2"/>
        <v>41.468371774377715</v>
      </c>
      <c r="F72" s="94">
        <v>124801</v>
      </c>
      <c r="G72" s="46">
        <v>59468</v>
      </c>
      <c r="H72" s="72">
        <f t="shared" si="3"/>
        <v>184269</v>
      </c>
    </row>
    <row r="73" spans="1:8">
      <c r="A73" s="26" t="s">
        <v>108</v>
      </c>
      <c r="B73" s="46">
        <v>21556</v>
      </c>
      <c r="C73" s="92">
        <v>1262390.1399999999</v>
      </c>
      <c r="D73" s="92"/>
      <c r="E73" s="100">
        <f t="shared" si="2"/>
        <v>58.563283540545548</v>
      </c>
      <c r="F73" s="94">
        <v>105526</v>
      </c>
      <c r="G73" s="46">
        <v>18896</v>
      </c>
      <c r="H73" s="72">
        <f t="shared" si="3"/>
        <v>124422</v>
      </c>
    </row>
    <row r="74" spans="1:8">
      <c r="A74" s="26" t="s">
        <v>109</v>
      </c>
      <c r="B74" s="46">
        <v>234917</v>
      </c>
      <c r="C74" s="92">
        <v>8913741</v>
      </c>
      <c r="D74" s="92"/>
      <c r="E74" s="100">
        <f t="shared" si="2"/>
        <v>37.944214339532685</v>
      </c>
      <c r="F74" s="94">
        <v>678034</v>
      </c>
      <c r="G74" s="46">
        <v>50000</v>
      </c>
      <c r="H74" s="72">
        <f t="shared" si="3"/>
        <v>728034</v>
      </c>
    </row>
    <row r="75" spans="1:8">
      <c r="A75" s="26" t="s">
        <v>110</v>
      </c>
      <c r="B75" s="46">
        <v>7848</v>
      </c>
      <c r="C75" s="92">
        <v>537146</v>
      </c>
      <c r="D75" s="92"/>
      <c r="E75" s="100">
        <f t="shared" si="2"/>
        <v>68.443679918450556</v>
      </c>
      <c r="F75" s="94">
        <v>66458</v>
      </c>
      <c r="G75" s="46">
        <v>18896</v>
      </c>
      <c r="H75" s="72">
        <f t="shared" si="3"/>
        <v>85354</v>
      </c>
    </row>
    <row r="76" spans="1:8">
      <c r="A76" s="26" t="s">
        <v>111</v>
      </c>
      <c r="B76" s="46">
        <v>3221</v>
      </c>
      <c r="C76" s="92">
        <v>149275</v>
      </c>
      <c r="D76" s="92"/>
      <c r="E76" s="100">
        <f t="shared" si="2"/>
        <v>46.344303011487114</v>
      </c>
      <c r="F76" s="94">
        <v>49548</v>
      </c>
      <c r="G76" s="46">
        <v>17301</v>
      </c>
      <c r="H76" s="72">
        <f t="shared" si="3"/>
        <v>66849</v>
      </c>
    </row>
    <row r="77" spans="1:8">
      <c r="A77" s="26" t="s">
        <v>112</v>
      </c>
      <c r="B77" s="46">
        <v>90449</v>
      </c>
      <c r="C77" s="92">
        <v>3980893</v>
      </c>
      <c r="D77" s="92"/>
      <c r="E77" s="100">
        <f t="shared" si="2"/>
        <v>44.012570619907351</v>
      </c>
      <c r="F77" s="94">
        <v>257779</v>
      </c>
      <c r="G77" s="46">
        <v>57669</v>
      </c>
      <c r="H77" s="72">
        <f t="shared" si="3"/>
        <v>315448</v>
      </c>
    </row>
    <row r="78" spans="1:8">
      <c r="A78" s="26" t="s">
        <v>113</v>
      </c>
      <c r="B78" s="46">
        <v>95209</v>
      </c>
      <c r="C78" s="92">
        <v>5565064</v>
      </c>
      <c r="D78" s="92"/>
      <c r="E78" s="100">
        <f t="shared" si="2"/>
        <v>58.45102878929513</v>
      </c>
      <c r="F78" s="94">
        <v>271346</v>
      </c>
      <c r="G78" s="46">
        <v>62987</v>
      </c>
      <c r="H78" s="94">
        <f t="shared" si="3"/>
        <v>334333</v>
      </c>
    </row>
    <row r="79" spans="1:8">
      <c r="A79" s="26" t="s">
        <v>114</v>
      </c>
      <c r="B79" s="46">
        <v>25563</v>
      </c>
      <c r="C79" s="92">
        <v>1460010.76</v>
      </c>
      <c r="D79" s="92"/>
      <c r="E79" s="100">
        <f t="shared" si="2"/>
        <v>57.114218206000864</v>
      </c>
      <c r="F79" s="94">
        <v>112322</v>
      </c>
      <c r="G79" s="46">
        <v>20000</v>
      </c>
      <c r="H79" s="94">
        <f t="shared" si="3"/>
        <v>132322</v>
      </c>
    </row>
    <row r="80" spans="1:8">
      <c r="A80" s="26" t="s">
        <v>115</v>
      </c>
      <c r="B80" s="46">
        <v>12988</v>
      </c>
      <c r="C80" s="92">
        <v>1097617</v>
      </c>
      <c r="D80" s="92"/>
      <c r="E80" s="100">
        <f t="shared" si="2"/>
        <v>84.510086233446259</v>
      </c>
      <c r="F80" s="94">
        <v>70003</v>
      </c>
      <c r="G80" s="46">
        <v>30000</v>
      </c>
      <c r="H80" s="94">
        <f t="shared" si="3"/>
        <v>100003</v>
      </c>
    </row>
    <row r="81" spans="1:8">
      <c r="A81" s="26" t="s">
        <v>116</v>
      </c>
      <c r="B81" s="46">
        <v>30122</v>
      </c>
      <c r="C81" s="92">
        <v>2564000</v>
      </c>
      <c r="D81" s="92"/>
      <c r="E81" s="100">
        <f t="shared" si="2"/>
        <v>85.120509926299718</v>
      </c>
      <c r="F81" s="94">
        <v>85847</v>
      </c>
      <c r="G81" s="46">
        <v>55591</v>
      </c>
      <c r="H81" s="94">
        <f t="shared" si="3"/>
        <v>141438</v>
      </c>
    </row>
    <row r="82" spans="1:8">
      <c r="A82" s="26" t="s">
        <v>190</v>
      </c>
      <c r="B82" s="46">
        <v>12571</v>
      </c>
      <c r="C82" s="92">
        <v>650000</v>
      </c>
      <c r="D82" s="92"/>
      <c r="E82" s="100">
        <f t="shared" si="2"/>
        <v>51.706308169596689</v>
      </c>
      <c r="F82" s="94">
        <v>66044</v>
      </c>
      <c r="G82" s="46">
        <v>28304</v>
      </c>
      <c r="H82" s="94">
        <f t="shared" si="3"/>
        <v>94348</v>
      </c>
    </row>
    <row r="83" spans="1:8">
      <c r="A83" s="26" t="s">
        <v>118</v>
      </c>
      <c r="B83" s="46">
        <v>3871</v>
      </c>
      <c r="C83" s="92">
        <v>307834</v>
      </c>
      <c r="D83" s="92"/>
      <c r="E83" s="100">
        <f t="shared" si="2"/>
        <v>79.523120640661332</v>
      </c>
      <c r="F83" s="94">
        <v>54020</v>
      </c>
      <c r="G83" s="46">
        <v>20000</v>
      </c>
      <c r="H83" s="94">
        <f t="shared" si="3"/>
        <v>74020</v>
      </c>
    </row>
    <row r="84" spans="1:8">
      <c r="A84" s="26" t="s">
        <v>119</v>
      </c>
      <c r="B84" s="46">
        <v>16212</v>
      </c>
      <c r="C84" s="92">
        <v>760162</v>
      </c>
      <c r="D84" s="92"/>
      <c r="E84" s="100">
        <f t="shared" si="2"/>
        <v>46.888847767086112</v>
      </c>
      <c r="F84" s="94">
        <v>87822</v>
      </c>
      <c r="G84" s="46">
        <v>17850</v>
      </c>
      <c r="H84" s="94">
        <f t="shared" si="3"/>
        <v>105672</v>
      </c>
    </row>
    <row r="85" spans="1:8">
      <c r="A85" s="26" t="s">
        <v>120</v>
      </c>
      <c r="B85" s="46">
        <v>19911</v>
      </c>
      <c r="C85" s="92">
        <v>938700</v>
      </c>
      <c r="D85" s="92"/>
      <c r="E85" s="100">
        <f t="shared" si="2"/>
        <v>47.144794334789815</v>
      </c>
      <c r="F85" s="94">
        <v>101848</v>
      </c>
      <c r="G85" s="46">
        <v>19329</v>
      </c>
      <c r="H85" s="94">
        <f t="shared" si="3"/>
        <v>121177</v>
      </c>
    </row>
    <row r="86" spans="1:8">
      <c r="A86" s="26" t="s">
        <v>121</v>
      </c>
      <c r="B86" s="46">
        <v>12948</v>
      </c>
      <c r="C86" s="92">
        <v>835742</v>
      </c>
      <c r="D86" s="92"/>
      <c r="E86" s="100">
        <f t="shared" si="2"/>
        <v>64.546030274945934</v>
      </c>
      <c r="F86" s="94">
        <v>79265</v>
      </c>
      <c r="G86" s="46">
        <v>18156</v>
      </c>
      <c r="H86" s="94">
        <f t="shared" si="3"/>
        <v>97421</v>
      </c>
    </row>
    <row r="87" spans="1:8">
      <c r="A87" s="26" t="s">
        <v>122</v>
      </c>
      <c r="B87" s="46">
        <v>5834</v>
      </c>
      <c r="C87" s="92">
        <v>406586</v>
      </c>
      <c r="D87" s="92"/>
      <c r="E87" s="100">
        <f t="shared" si="2"/>
        <v>69.692492286595822</v>
      </c>
      <c r="F87" s="94">
        <v>60614</v>
      </c>
      <c r="G87" s="46">
        <v>19000</v>
      </c>
      <c r="H87" s="94">
        <f t="shared" si="3"/>
        <v>79614</v>
      </c>
    </row>
    <row r="88" spans="1:8">
      <c r="A88" s="26" t="s">
        <v>123</v>
      </c>
      <c r="B88" s="46">
        <v>6392</v>
      </c>
      <c r="C88" s="92">
        <v>414622</v>
      </c>
      <c r="D88" s="92"/>
      <c r="E88" s="100">
        <f t="shared" si="2"/>
        <v>64.865769712140178</v>
      </c>
      <c r="F88" s="94">
        <v>62308</v>
      </c>
      <c r="G88" s="46">
        <v>18896</v>
      </c>
      <c r="H88" s="94">
        <f t="shared" si="3"/>
        <v>81204</v>
      </c>
    </row>
    <row r="89" spans="1:8">
      <c r="A89" s="26" t="s">
        <v>124</v>
      </c>
      <c r="B89" s="46">
        <v>168880</v>
      </c>
      <c r="C89" s="92">
        <v>7408852</v>
      </c>
      <c r="D89" s="92"/>
      <c r="E89" s="100">
        <f t="shared" si="2"/>
        <v>43.870511605873993</v>
      </c>
      <c r="F89" s="94">
        <v>481308</v>
      </c>
      <c r="G89" s="46">
        <v>56902</v>
      </c>
      <c r="H89" s="94">
        <f t="shared" si="3"/>
        <v>538210</v>
      </c>
    </row>
    <row r="90" spans="1:8">
      <c r="A90" s="26" t="s">
        <v>125</v>
      </c>
      <c r="B90" s="46">
        <v>73712</v>
      </c>
      <c r="C90" s="92">
        <v>4813067</v>
      </c>
      <c r="D90" s="92"/>
      <c r="E90" s="100">
        <f t="shared" si="2"/>
        <v>65.295569242457134</v>
      </c>
      <c r="F90" s="94">
        <v>210079</v>
      </c>
      <c r="G90" s="46">
        <v>55591</v>
      </c>
      <c r="H90" s="72">
        <f t="shared" si="3"/>
        <v>265670</v>
      </c>
    </row>
    <row r="91" spans="1:8">
      <c r="A91" s="26" t="s">
        <v>126</v>
      </c>
      <c r="B91" s="46">
        <v>272184</v>
      </c>
      <c r="C91" s="92">
        <v>12747096</v>
      </c>
      <c r="D91" s="92"/>
      <c r="E91" s="100">
        <f t="shared" si="2"/>
        <v>46.832642624107223</v>
      </c>
      <c r="F91" s="94">
        <v>775724</v>
      </c>
      <c r="G91" s="46">
        <v>55591</v>
      </c>
      <c r="H91" s="72">
        <f t="shared" si="3"/>
        <v>831315</v>
      </c>
    </row>
    <row r="92" spans="1:8">
      <c r="A92" s="26" t="s">
        <v>191</v>
      </c>
      <c r="B92" s="46">
        <v>5425</v>
      </c>
      <c r="C92" s="92">
        <v>3817109.52</v>
      </c>
      <c r="D92" s="92"/>
      <c r="E92" s="100">
        <f t="shared" si="2"/>
        <v>703.61465806451611</v>
      </c>
      <c r="F92" s="94">
        <v>55982</v>
      </c>
      <c r="G92" s="46">
        <v>18000</v>
      </c>
      <c r="H92" s="72">
        <f t="shared" si="3"/>
        <v>73982</v>
      </c>
    </row>
    <row r="93" spans="1:8">
      <c r="A93" s="26" t="s">
        <v>128</v>
      </c>
      <c r="B93" s="46">
        <v>42809</v>
      </c>
      <c r="C93" s="92">
        <v>916004</v>
      </c>
      <c r="D93" s="92"/>
      <c r="E93" s="100">
        <f t="shared" si="2"/>
        <v>21.397463150272138</v>
      </c>
      <c r="F93" s="94">
        <v>162970</v>
      </c>
      <c r="G93" s="46">
        <v>17557</v>
      </c>
      <c r="H93" s="72">
        <f t="shared" si="3"/>
        <v>180527</v>
      </c>
    </row>
    <row r="94" spans="1:8">
      <c r="A94" s="26" t="s">
        <v>129</v>
      </c>
      <c r="B94" s="46">
        <v>14623</v>
      </c>
      <c r="C94" s="101">
        <v>877885</v>
      </c>
      <c r="D94" s="101"/>
      <c r="E94" s="100">
        <f t="shared" si="2"/>
        <v>60.034534637215344</v>
      </c>
      <c r="F94" s="94">
        <v>84364</v>
      </c>
      <c r="G94" s="46">
        <v>19000</v>
      </c>
      <c r="H94" s="72">
        <f t="shared" si="3"/>
        <v>103364</v>
      </c>
    </row>
    <row r="95" spans="1:8">
      <c r="A95" s="26" t="s">
        <v>130</v>
      </c>
      <c r="B95" s="46">
        <v>258799</v>
      </c>
      <c r="C95" s="101">
        <v>16666228.119999999</v>
      </c>
      <c r="D95" s="101"/>
      <c r="E95" s="100">
        <f t="shared" si="2"/>
        <v>64.398348216183209</v>
      </c>
      <c r="F95" s="94">
        <v>737577</v>
      </c>
      <c r="G95" s="46">
        <v>56902</v>
      </c>
      <c r="H95" s="72">
        <f t="shared" si="3"/>
        <v>794479</v>
      </c>
    </row>
    <row r="96" spans="1:8">
      <c r="A96" s="26" t="s">
        <v>131</v>
      </c>
      <c r="B96" s="46">
        <v>219173</v>
      </c>
      <c r="C96" s="101">
        <v>7585121</v>
      </c>
      <c r="D96" s="101"/>
      <c r="E96" s="100">
        <f t="shared" si="2"/>
        <v>34.607917033576214</v>
      </c>
      <c r="F96" s="94">
        <v>624643</v>
      </c>
      <c r="G96" s="46">
        <v>56902</v>
      </c>
      <c r="H96" s="72">
        <f t="shared" si="3"/>
        <v>681545</v>
      </c>
    </row>
    <row r="97" spans="1:8" ht="22.5">
      <c r="A97" s="51" t="s">
        <v>132</v>
      </c>
      <c r="B97" s="46">
        <v>87560</v>
      </c>
      <c r="C97" s="101">
        <v>3192393</v>
      </c>
      <c r="D97" s="101"/>
      <c r="E97" s="100">
        <f t="shared" si="2"/>
        <v>36.459490634993145</v>
      </c>
      <c r="F97" s="94">
        <v>249546</v>
      </c>
      <c r="G97" s="46">
        <v>59468</v>
      </c>
      <c r="H97" s="72">
        <f t="shared" si="3"/>
        <v>309014</v>
      </c>
    </row>
    <row r="98" spans="1:8">
      <c r="A98" s="26" t="s">
        <v>133</v>
      </c>
      <c r="B98" s="46">
        <v>75685</v>
      </c>
      <c r="C98" s="101">
        <v>2581240.17</v>
      </c>
      <c r="D98" s="101"/>
      <c r="E98" s="100">
        <f t="shared" si="2"/>
        <v>34.105042875074318</v>
      </c>
      <c r="F98" s="94">
        <v>255905</v>
      </c>
      <c r="G98" s="46">
        <v>18318</v>
      </c>
      <c r="H98" s="72">
        <f t="shared" si="3"/>
        <v>274223</v>
      </c>
    </row>
    <row r="99" spans="1:8">
      <c r="A99" s="51" t="s">
        <v>134</v>
      </c>
      <c r="B99" s="46">
        <v>63491</v>
      </c>
      <c r="C99" s="101">
        <v>1215156.99</v>
      </c>
      <c r="D99" s="101"/>
      <c r="E99" s="100">
        <f t="shared" si="2"/>
        <v>19.139043171473123</v>
      </c>
      <c r="F99" s="94">
        <v>217161</v>
      </c>
      <c r="G99" s="46">
        <v>20000</v>
      </c>
      <c r="H99" s="72">
        <f t="shared" si="3"/>
        <v>237161</v>
      </c>
    </row>
    <row r="100" spans="1:8">
      <c r="A100" s="26" t="s">
        <v>135</v>
      </c>
      <c r="B100" s="46">
        <v>153498</v>
      </c>
      <c r="C100" s="46">
        <v>10384647</v>
      </c>
      <c r="D100" s="46"/>
      <c r="E100" s="100">
        <f t="shared" si="2"/>
        <v>67.653304929054457</v>
      </c>
      <c r="F100" s="64">
        <v>437469</v>
      </c>
      <c r="G100" s="46">
        <v>56212</v>
      </c>
      <c r="H100" s="72">
        <f>F100+G100</f>
        <v>493681</v>
      </c>
    </row>
    <row r="101" spans="1:8">
      <c r="A101" s="26" t="s">
        <v>136</v>
      </c>
      <c r="B101" s="46">
        <v>23572</v>
      </c>
      <c r="C101" s="101">
        <v>973491</v>
      </c>
      <c r="D101" s="101"/>
      <c r="E101" s="100">
        <f t="shared" si="2"/>
        <v>41.298617003224166</v>
      </c>
      <c r="F101" s="64">
        <v>112110</v>
      </c>
      <c r="G101" s="46">
        <v>19500</v>
      </c>
      <c r="H101" s="72">
        <f t="shared" ref="H101:H131" si="4">F101+G101</f>
        <v>131610</v>
      </c>
    </row>
    <row r="102" spans="1:8">
      <c r="A102" s="26" t="s">
        <v>137</v>
      </c>
      <c r="B102" s="46">
        <v>132822</v>
      </c>
      <c r="C102" s="101">
        <v>7372990</v>
      </c>
      <c r="D102" s="101"/>
      <c r="E102" s="100">
        <f t="shared" si="2"/>
        <v>55.510307027450274</v>
      </c>
      <c r="F102" s="64">
        <v>378542</v>
      </c>
      <c r="G102" s="46">
        <v>56212</v>
      </c>
      <c r="H102" s="72">
        <f t="shared" si="4"/>
        <v>434754</v>
      </c>
    </row>
    <row r="103" spans="1:8">
      <c r="A103" s="26" t="s">
        <v>138</v>
      </c>
      <c r="B103" s="46">
        <v>76364</v>
      </c>
      <c r="C103" s="101">
        <v>3672062</v>
      </c>
      <c r="D103" s="101"/>
      <c r="E103" s="100">
        <f t="shared" si="2"/>
        <v>48.086297208108533</v>
      </c>
      <c r="F103" s="64">
        <v>217637</v>
      </c>
      <c r="G103" s="46">
        <v>58521</v>
      </c>
      <c r="H103" s="72">
        <f t="shared" si="4"/>
        <v>276158</v>
      </c>
    </row>
    <row r="104" spans="1:8">
      <c r="A104" s="26" t="s">
        <v>139</v>
      </c>
      <c r="B104" s="46">
        <v>108892</v>
      </c>
      <c r="C104" s="101">
        <v>2932162</v>
      </c>
      <c r="D104" s="101"/>
      <c r="E104" s="100">
        <f t="shared" si="2"/>
        <v>26.927249017375015</v>
      </c>
      <c r="F104" s="64">
        <v>340862</v>
      </c>
      <c r="G104" s="46">
        <v>30000</v>
      </c>
      <c r="H104" s="72">
        <f t="shared" si="4"/>
        <v>370862</v>
      </c>
    </row>
    <row r="105" spans="1:8">
      <c r="A105" s="26" t="s">
        <v>140</v>
      </c>
      <c r="B105" s="46">
        <v>23573</v>
      </c>
      <c r="C105" s="101">
        <v>1183600</v>
      </c>
      <c r="D105" s="101"/>
      <c r="E105" s="100">
        <f t="shared" si="2"/>
        <v>50.20998600093327</v>
      </c>
      <c r="F105" s="64">
        <v>100015</v>
      </c>
      <c r="G105" s="46">
        <v>24070</v>
      </c>
      <c r="H105" s="72">
        <f t="shared" si="4"/>
        <v>124085</v>
      </c>
    </row>
    <row r="106" spans="1:8">
      <c r="A106" s="26" t="s">
        <v>142</v>
      </c>
      <c r="B106" s="46">
        <v>21207</v>
      </c>
      <c r="C106" s="101">
        <v>925983</v>
      </c>
      <c r="D106" s="101"/>
      <c r="E106" s="100">
        <f t="shared" si="2"/>
        <v>43.664026029141318</v>
      </c>
      <c r="F106" s="94">
        <v>98609</v>
      </c>
      <c r="G106" s="46">
        <v>19500</v>
      </c>
      <c r="H106" s="72">
        <f t="shared" si="4"/>
        <v>118109</v>
      </c>
    </row>
    <row r="107" spans="1:8">
      <c r="A107" s="26" t="s">
        <v>143</v>
      </c>
      <c r="B107" s="46">
        <v>14349</v>
      </c>
      <c r="C107" s="46">
        <v>1356301.11</v>
      </c>
      <c r="D107" s="46"/>
      <c r="E107" s="100">
        <f t="shared" si="2"/>
        <v>94.52234371733222</v>
      </c>
      <c r="F107" s="94">
        <v>70989</v>
      </c>
      <c r="G107" s="46">
        <v>30425</v>
      </c>
      <c r="H107" s="72">
        <f t="shared" si="4"/>
        <v>101414</v>
      </c>
    </row>
    <row r="108" spans="1:8">
      <c r="A108" s="26" t="s">
        <v>144</v>
      </c>
      <c r="B108" s="46">
        <v>47705</v>
      </c>
      <c r="C108" s="101">
        <v>1692500</v>
      </c>
      <c r="D108" s="101"/>
      <c r="E108" s="100">
        <f t="shared" si="2"/>
        <v>35.478461377214131</v>
      </c>
      <c r="F108" s="94">
        <v>135959</v>
      </c>
      <c r="G108" s="46">
        <v>56212</v>
      </c>
      <c r="H108" s="72">
        <f t="shared" si="4"/>
        <v>192171</v>
      </c>
    </row>
    <row r="109" spans="1:8">
      <c r="A109" s="26" t="s">
        <v>145</v>
      </c>
      <c r="B109" s="46">
        <v>234275</v>
      </c>
      <c r="C109" s="101">
        <v>7459820</v>
      </c>
      <c r="D109" s="101"/>
      <c r="E109" s="100">
        <f t="shared" si="2"/>
        <v>31.842151317895635</v>
      </c>
      <c r="F109" s="94">
        <v>667684</v>
      </c>
      <c r="G109" s="46">
        <v>56212</v>
      </c>
      <c r="H109" s="72">
        <f t="shared" si="4"/>
        <v>723896</v>
      </c>
    </row>
    <row r="110" spans="1:8">
      <c r="A110" s="26" t="s">
        <v>147</v>
      </c>
      <c r="B110" s="46">
        <v>242237</v>
      </c>
      <c r="C110" s="101">
        <v>12589504</v>
      </c>
      <c r="D110" s="101"/>
      <c r="E110" s="100">
        <f t="shared" si="2"/>
        <v>51.97184575436453</v>
      </c>
      <c r="F110" s="94">
        <v>690375</v>
      </c>
      <c r="G110" s="46">
        <v>56212</v>
      </c>
      <c r="H110" s="72">
        <f t="shared" si="4"/>
        <v>746587</v>
      </c>
    </row>
    <row r="111" spans="1:8">
      <c r="A111" s="26" t="s">
        <v>148</v>
      </c>
      <c r="B111" s="46">
        <v>62782</v>
      </c>
      <c r="C111" s="101">
        <v>2614023</v>
      </c>
      <c r="D111" s="101"/>
      <c r="E111" s="100">
        <f t="shared" si="2"/>
        <v>41.636504093529993</v>
      </c>
      <c r="F111" s="94">
        <v>220556</v>
      </c>
      <c r="G111" s="46">
        <v>17840</v>
      </c>
      <c r="H111" s="72">
        <f t="shared" si="4"/>
        <v>238396</v>
      </c>
    </row>
    <row r="112" spans="1:8">
      <c r="A112" s="26" t="s">
        <v>149</v>
      </c>
      <c r="B112" s="46">
        <v>6249</v>
      </c>
      <c r="C112" s="101">
        <v>384785</v>
      </c>
      <c r="D112" s="101"/>
      <c r="E112" s="100">
        <f t="shared" si="2"/>
        <v>61.575452072331572</v>
      </c>
      <c r="F112" s="94">
        <v>60991</v>
      </c>
      <c r="G112" s="46">
        <v>18506.7</v>
      </c>
      <c r="H112" s="72">
        <f t="shared" si="4"/>
        <v>79497.7</v>
      </c>
    </row>
    <row r="113" spans="1:8">
      <c r="A113" s="26" t="s">
        <v>150</v>
      </c>
      <c r="B113" s="46">
        <v>6502</v>
      </c>
      <c r="C113" s="101">
        <v>545681</v>
      </c>
      <c r="D113" s="101"/>
      <c r="E113" s="100">
        <f t="shared" si="2"/>
        <v>83.925099969240236</v>
      </c>
      <c r="F113" s="94">
        <v>58061</v>
      </c>
      <c r="G113" s="46">
        <v>24900</v>
      </c>
      <c r="H113" s="72">
        <f t="shared" si="4"/>
        <v>82961</v>
      </c>
    </row>
    <row r="114" spans="1:8">
      <c r="A114" s="26" t="s">
        <v>151</v>
      </c>
      <c r="B114" s="46">
        <v>99480</v>
      </c>
      <c r="C114" s="101">
        <v>2710008</v>
      </c>
      <c r="D114" s="101"/>
      <c r="E114" s="100">
        <f t="shared" si="2"/>
        <v>27.241737032569361</v>
      </c>
      <c r="F114" s="94">
        <v>283518</v>
      </c>
      <c r="G114" s="46">
        <v>59468</v>
      </c>
      <c r="H114" s="72">
        <f t="shared" si="4"/>
        <v>342986</v>
      </c>
    </row>
    <row r="115" spans="1:8">
      <c r="A115" s="26" t="s">
        <v>152</v>
      </c>
      <c r="B115" s="46">
        <v>14152</v>
      </c>
      <c r="C115" s="101">
        <v>1482393</v>
      </c>
      <c r="D115" s="101"/>
      <c r="E115" s="100">
        <f t="shared" si="2"/>
        <v>104.74795081967213</v>
      </c>
      <c r="F115" s="94">
        <v>80854</v>
      </c>
      <c r="G115" s="46">
        <v>18000</v>
      </c>
      <c r="H115" s="94">
        <f t="shared" si="4"/>
        <v>98854</v>
      </c>
    </row>
    <row r="116" spans="1:8">
      <c r="A116" s="26" t="s">
        <v>153</v>
      </c>
      <c r="B116" s="46">
        <v>8419</v>
      </c>
      <c r="C116" s="101">
        <v>449843</v>
      </c>
      <c r="D116" s="101"/>
      <c r="E116" s="100">
        <f t="shared" si="2"/>
        <v>53.431880270816009</v>
      </c>
      <c r="F116" s="94">
        <v>23994</v>
      </c>
      <c r="G116" s="46">
        <v>56902</v>
      </c>
      <c r="H116" s="72">
        <f t="shared" si="4"/>
        <v>80896</v>
      </c>
    </row>
    <row r="117" spans="1:8">
      <c r="A117" s="26" t="s">
        <v>154</v>
      </c>
      <c r="B117" s="46">
        <v>5883</v>
      </c>
      <c r="C117" s="101">
        <v>331685</v>
      </c>
      <c r="D117" s="101"/>
      <c r="E117" s="100">
        <f t="shared" ref="E117:E131" si="5">SUM(C117/B117)</f>
        <v>56.380248172701002</v>
      </c>
      <c r="F117" s="94">
        <v>57134</v>
      </c>
      <c r="G117" s="46">
        <v>17301</v>
      </c>
      <c r="H117" s="72">
        <f t="shared" si="4"/>
        <v>74435</v>
      </c>
    </row>
    <row r="118" spans="1:8">
      <c r="A118" s="26" t="s">
        <v>155</v>
      </c>
      <c r="B118" s="46">
        <v>66408</v>
      </c>
      <c r="C118" s="101">
        <v>2630508</v>
      </c>
      <c r="D118" s="101"/>
      <c r="E118" s="100">
        <f t="shared" si="5"/>
        <v>39.61131189013372</v>
      </c>
      <c r="F118" s="94">
        <v>189263</v>
      </c>
      <c r="G118" s="46">
        <v>56902</v>
      </c>
      <c r="H118" s="72">
        <f t="shared" si="4"/>
        <v>246165</v>
      </c>
    </row>
    <row r="119" spans="1:8">
      <c r="A119" s="26" t="s">
        <v>156</v>
      </c>
      <c r="B119" s="46">
        <v>3103</v>
      </c>
      <c r="C119" s="101">
        <v>191476</v>
      </c>
      <c r="D119" s="101"/>
      <c r="E119" s="100">
        <f t="shared" si="5"/>
        <v>61.706735417338059</v>
      </c>
      <c r="F119" s="94">
        <v>49808</v>
      </c>
      <c r="G119" s="46">
        <v>17556</v>
      </c>
      <c r="H119" s="72">
        <f t="shared" si="4"/>
        <v>67364</v>
      </c>
    </row>
    <row r="120" spans="1:8">
      <c r="A120" s="26" t="s">
        <v>157</v>
      </c>
      <c r="B120" s="46">
        <v>5785</v>
      </c>
      <c r="C120" s="101">
        <v>437476</v>
      </c>
      <c r="D120" s="101"/>
      <c r="E120" s="100">
        <f t="shared" si="5"/>
        <v>75.622471910112353</v>
      </c>
      <c r="F120" s="94">
        <v>60918</v>
      </c>
      <c r="G120" s="46">
        <v>20000</v>
      </c>
      <c r="H120" s="72">
        <f t="shared" si="4"/>
        <v>80918</v>
      </c>
    </row>
    <row r="121" spans="1:8">
      <c r="A121" s="26" t="s">
        <v>158</v>
      </c>
      <c r="B121" s="46">
        <v>2708</v>
      </c>
      <c r="C121" s="101">
        <v>431573</v>
      </c>
      <c r="D121" s="101"/>
      <c r="E121" s="100">
        <f t="shared" si="5"/>
        <v>159.36964549483014</v>
      </c>
      <c r="F121" s="94">
        <v>13634</v>
      </c>
      <c r="G121" s="46">
        <v>54603</v>
      </c>
      <c r="H121" s="72">
        <f t="shared" si="4"/>
        <v>68237</v>
      </c>
    </row>
    <row r="122" spans="1:8">
      <c r="A122" s="26" t="s">
        <v>159</v>
      </c>
      <c r="B122" s="46">
        <v>9118</v>
      </c>
      <c r="C122" s="101">
        <v>619227</v>
      </c>
      <c r="D122" s="101"/>
      <c r="E122" s="100">
        <f t="shared" si="5"/>
        <v>67.912590480368507</v>
      </c>
      <c r="F122" s="94">
        <v>71088</v>
      </c>
      <c r="G122" s="46">
        <v>19329</v>
      </c>
      <c r="H122" s="72">
        <f t="shared" si="4"/>
        <v>90417</v>
      </c>
    </row>
    <row r="123" spans="1:8">
      <c r="A123" s="26" t="s">
        <v>160</v>
      </c>
      <c r="B123" s="46">
        <v>72743</v>
      </c>
      <c r="C123" s="101">
        <v>4257857</v>
      </c>
      <c r="D123" s="101"/>
      <c r="E123" s="100">
        <f t="shared" si="5"/>
        <v>58.532876015561634</v>
      </c>
      <c r="F123" s="94">
        <v>207317</v>
      </c>
      <c r="G123" s="46">
        <v>55591</v>
      </c>
      <c r="H123" s="72">
        <f t="shared" si="4"/>
        <v>262908</v>
      </c>
    </row>
    <row r="124" spans="1:8">
      <c r="A124" s="26" t="s">
        <v>161</v>
      </c>
      <c r="B124" s="46">
        <v>3577</v>
      </c>
      <c r="C124" s="101">
        <v>146000</v>
      </c>
      <c r="D124" s="101"/>
      <c r="E124" s="100">
        <f t="shared" si="5"/>
        <v>40.816326530612244</v>
      </c>
      <c r="F124" s="94">
        <v>52558</v>
      </c>
      <c r="G124" s="46">
        <v>18156</v>
      </c>
      <c r="H124" s="72">
        <f t="shared" si="4"/>
        <v>70714</v>
      </c>
    </row>
    <row r="125" spans="1:8">
      <c r="A125" s="26" t="s">
        <v>162</v>
      </c>
      <c r="B125" s="46">
        <v>7142</v>
      </c>
      <c r="C125" s="101">
        <v>1071021</v>
      </c>
      <c r="D125" s="101"/>
      <c r="E125" s="100">
        <f t="shared" si="5"/>
        <v>149.96093531223747</v>
      </c>
      <c r="F125" s="94">
        <v>56322</v>
      </c>
      <c r="G125" s="46">
        <v>23500</v>
      </c>
      <c r="H125" s="72">
        <f t="shared" si="4"/>
        <v>79822</v>
      </c>
    </row>
    <row r="126" spans="1:8">
      <c r="A126" s="26" t="s">
        <v>163</v>
      </c>
      <c r="B126" s="46">
        <v>79556</v>
      </c>
      <c r="C126" s="101">
        <v>7211271</v>
      </c>
      <c r="D126" s="101"/>
      <c r="E126" s="100">
        <f t="shared" si="5"/>
        <v>90.643961486248685</v>
      </c>
      <c r="F126" s="94">
        <v>226734</v>
      </c>
      <c r="G126" s="46">
        <v>55591</v>
      </c>
      <c r="H126" s="72">
        <f t="shared" si="4"/>
        <v>282325</v>
      </c>
    </row>
    <row r="127" spans="1:8">
      <c r="A127" s="26" t="s">
        <v>164</v>
      </c>
      <c r="B127" s="46">
        <v>52309</v>
      </c>
      <c r="C127" s="101">
        <v>2126637.6800000002</v>
      </c>
      <c r="D127" s="101"/>
      <c r="E127" s="100">
        <f t="shared" si="5"/>
        <v>40.655292205930152</v>
      </c>
      <c r="F127" s="94">
        <v>153983</v>
      </c>
      <c r="G127" s="46">
        <v>52000</v>
      </c>
      <c r="H127" s="72">
        <f t="shared" si="4"/>
        <v>205983</v>
      </c>
    </row>
    <row r="128" spans="1:8">
      <c r="A128" s="26" t="s">
        <v>192</v>
      </c>
      <c r="B128" s="46">
        <v>54772</v>
      </c>
      <c r="C128" s="101">
        <v>1586038</v>
      </c>
      <c r="D128" s="101"/>
      <c r="E128" s="100">
        <f t="shared" si="5"/>
        <v>28.957094865989923</v>
      </c>
      <c r="F128" s="94">
        <v>156100</v>
      </c>
      <c r="G128" s="46">
        <v>56902</v>
      </c>
      <c r="H128" s="72">
        <f t="shared" si="4"/>
        <v>213002</v>
      </c>
    </row>
    <row r="129" spans="1:8">
      <c r="A129" s="26" t="s">
        <v>166</v>
      </c>
      <c r="B129" s="46">
        <v>220659</v>
      </c>
      <c r="C129" s="101">
        <v>14006506</v>
      </c>
      <c r="D129" s="101"/>
      <c r="E129" s="100">
        <f t="shared" si="5"/>
        <v>63.475797497496139</v>
      </c>
      <c r="F129" s="94">
        <v>628878</v>
      </c>
      <c r="G129" s="46">
        <v>57669</v>
      </c>
      <c r="H129" s="72">
        <f t="shared" si="4"/>
        <v>686547</v>
      </c>
    </row>
    <row r="130" spans="1:8">
      <c r="A130" s="26" t="s">
        <v>167</v>
      </c>
      <c r="B130" s="46">
        <v>58480</v>
      </c>
      <c r="C130" s="101">
        <v>7053981</v>
      </c>
      <c r="D130" s="101"/>
      <c r="E130" s="100">
        <f t="shared" si="5"/>
        <v>120.62211012311901</v>
      </c>
      <c r="F130" s="94">
        <v>166668</v>
      </c>
      <c r="G130" s="46">
        <v>55591</v>
      </c>
      <c r="H130" s="72">
        <f t="shared" si="4"/>
        <v>222259</v>
      </c>
    </row>
    <row r="131" spans="1:8">
      <c r="A131" s="26" t="s">
        <v>193</v>
      </c>
      <c r="B131" s="46">
        <v>17608</v>
      </c>
      <c r="C131" s="101">
        <v>371032</v>
      </c>
      <c r="D131" s="101"/>
      <c r="E131" s="100">
        <f t="shared" si="5"/>
        <v>21.071785552021808</v>
      </c>
      <c r="F131" s="94">
        <v>87531</v>
      </c>
      <c r="G131" s="46">
        <v>18864</v>
      </c>
      <c r="H131" s="72">
        <f t="shared" si="4"/>
        <v>106395</v>
      </c>
    </row>
    <row r="132" spans="1:8">
      <c r="A132" s="26"/>
      <c r="B132" s="72"/>
      <c r="C132" s="18"/>
      <c r="D132" s="18"/>
      <c r="E132" s="66"/>
      <c r="F132" s="18"/>
      <c r="G132" s="18"/>
      <c r="H132" s="62"/>
    </row>
    <row r="133" spans="1:8">
      <c r="A133" s="26"/>
      <c r="B133" s="102"/>
      <c r="C133" s="18"/>
      <c r="D133" s="18"/>
      <c r="H133" s="97"/>
    </row>
    <row r="134" spans="1:8">
      <c r="A134" s="26"/>
      <c r="B134" s="102"/>
      <c r="C134" s="18"/>
      <c r="D134" s="18"/>
      <c r="H134" s="97"/>
    </row>
    <row r="135" spans="1:8">
      <c r="A135" s="107" t="s">
        <v>194</v>
      </c>
      <c r="B135" s="108">
        <f>SUM(B5:B131)</f>
        <v>8185892</v>
      </c>
      <c r="C135" s="108">
        <f t="shared" ref="C135:H135" si="6">SUM(C5:C131)</f>
        <v>401962043.61000001</v>
      </c>
      <c r="D135" s="108"/>
      <c r="E135" s="108">
        <f t="shared" si="6"/>
        <v>8706.7839348007728</v>
      </c>
      <c r="F135" s="108">
        <f t="shared" si="6"/>
        <v>26243582</v>
      </c>
      <c r="G135" s="108">
        <f t="shared" si="6"/>
        <v>4633235.0500000007</v>
      </c>
      <c r="H135" s="108">
        <f t="shared" si="6"/>
        <v>30876817.050000001</v>
      </c>
    </row>
    <row r="136" spans="1:8">
      <c r="A136" s="26"/>
      <c r="B136" s="108"/>
      <c r="C136" s="108"/>
      <c r="D136" s="108"/>
      <c r="F136" s="108"/>
      <c r="G136" s="108"/>
      <c r="H136" s="108"/>
    </row>
    <row r="137" spans="1:8">
      <c r="B137" s="102"/>
      <c r="C137" s="21"/>
      <c r="D137" s="21"/>
      <c r="H137" s="97"/>
    </row>
    <row r="138" spans="1:8">
      <c r="A138" s="17" t="s">
        <v>170</v>
      </c>
      <c r="B138" s="23">
        <f>AVERAGE(B5:B131)</f>
        <v>64455.842519685037</v>
      </c>
      <c r="C138" s="23">
        <f t="shared" ref="C138:H138" si="7">AVERAGE(C5:C131)</f>
        <v>3165055.461496063</v>
      </c>
      <c r="D138" s="23"/>
      <c r="E138" s="23">
        <f t="shared" si="7"/>
        <v>68.557353817328917</v>
      </c>
      <c r="F138" s="23">
        <f t="shared" si="7"/>
        <v>206642.37795275589</v>
      </c>
      <c r="G138" s="23">
        <f t="shared" si="7"/>
        <v>36482.165748031504</v>
      </c>
      <c r="H138" s="23">
        <f t="shared" si="7"/>
        <v>243124.54370078741</v>
      </c>
    </row>
    <row r="139" spans="1:8">
      <c r="A139" s="17" t="s">
        <v>171</v>
      </c>
      <c r="B139" s="23">
        <f>MEDIAN(B5:B131)</f>
        <v>25563</v>
      </c>
      <c r="C139" s="23">
        <f t="shared" ref="C139:H139" si="8">MEDIAN(C5:C131)</f>
        <v>1356301.11</v>
      </c>
      <c r="D139" s="23"/>
      <c r="E139" s="23">
        <f t="shared" si="8"/>
        <v>51.501426828886878</v>
      </c>
      <c r="F139" s="23">
        <f t="shared" si="8"/>
        <v>101848</v>
      </c>
      <c r="G139" s="23">
        <f t="shared" si="8"/>
        <v>28000</v>
      </c>
      <c r="H139" s="23">
        <f t="shared" si="8"/>
        <v>132322</v>
      </c>
    </row>
    <row r="140" spans="1:8">
      <c r="A140" s="17" t="s">
        <v>172</v>
      </c>
      <c r="B140" s="23">
        <f>MAX(B5:B131)</f>
        <v>387104</v>
      </c>
      <c r="C140" s="23">
        <f t="shared" ref="C140:H140" si="9">MAX(C5:C131)</f>
        <v>17633979</v>
      </c>
      <c r="D140" s="23"/>
      <c r="E140" s="23">
        <f t="shared" si="9"/>
        <v>742.55188624492166</v>
      </c>
      <c r="F140" s="23">
        <f t="shared" si="9"/>
        <v>1103246</v>
      </c>
      <c r="G140" s="23">
        <f t="shared" si="9"/>
        <v>64430</v>
      </c>
      <c r="H140" s="23">
        <f t="shared" si="9"/>
        <v>1160945</v>
      </c>
    </row>
    <row r="141" spans="1:8">
      <c r="A141" s="17" t="s">
        <v>173</v>
      </c>
      <c r="B141" s="23">
        <f>MIN(B5:B131)</f>
        <v>1520</v>
      </c>
      <c r="C141" s="23">
        <f t="shared" ref="C141:H141" si="10">MIN(C5:C131)</f>
        <v>97370</v>
      </c>
      <c r="D141" s="23"/>
      <c r="E141" s="23">
        <f t="shared" si="10"/>
        <v>19.139043171473123</v>
      </c>
      <c r="F141" s="23">
        <f t="shared" si="10"/>
        <v>4332</v>
      </c>
      <c r="G141" s="23">
        <f t="shared" si="10"/>
        <v>16677</v>
      </c>
      <c r="H141" s="23">
        <f t="shared" si="10"/>
        <v>66849</v>
      </c>
    </row>
    <row r="142" spans="1:8">
      <c r="A142" s="26"/>
      <c r="B142" s="46"/>
      <c r="C142" s="92"/>
      <c r="D142" s="65"/>
      <c r="E142" s="93"/>
      <c r="F142" s="94"/>
      <c r="G142" s="46"/>
      <c r="H142" s="72"/>
    </row>
    <row r="143" spans="1:8">
      <c r="A143" s="26"/>
      <c r="B143" s="46"/>
      <c r="C143" s="92"/>
      <c r="D143" s="65"/>
      <c r="E143" s="93"/>
      <c r="F143" s="94"/>
      <c r="G143" s="46"/>
      <c r="H143" s="72"/>
    </row>
    <row r="144" spans="1:8">
      <c r="A144" s="29" t="s">
        <v>195</v>
      </c>
      <c r="B144" s="46"/>
      <c r="C144" s="92"/>
      <c r="D144" s="65"/>
      <c r="E144" s="93"/>
      <c r="F144" s="94"/>
      <c r="G144" s="46"/>
      <c r="H144" s="72"/>
    </row>
    <row r="145" spans="1:8">
      <c r="A145" s="419" t="s">
        <v>177</v>
      </c>
      <c r="B145" s="419"/>
      <c r="C145" s="419"/>
      <c r="D145" s="419"/>
      <c r="E145" s="419"/>
      <c r="F145" s="419"/>
      <c r="G145" s="419"/>
    </row>
    <row r="146" spans="1:8">
      <c r="A146" s="26"/>
      <c r="B146" s="46"/>
      <c r="C146" s="92"/>
      <c r="D146" s="65"/>
      <c r="E146" s="93"/>
      <c r="F146" s="94"/>
      <c r="G146" s="46"/>
      <c r="H146" s="72"/>
    </row>
    <row r="147" spans="1:8">
      <c r="A147" s="26"/>
      <c r="B147" s="95"/>
      <c r="C147" s="22"/>
      <c r="D147" s="22"/>
      <c r="E147" s="66"/>
      <c r="F147" s="62"/>
      <c r="G147" s="22"/>
      <c r="H147" s="62"/>
    </row>
    <row r="148" spans="1:8">
      <c r="B148" s="95"/>
      <c r="C148" s="22"/>
      <c r="D148" s="22"/>
      <c r="E148" s="66"/>
      <c r="F148" s="62"/>
      <c r="G148" s="22"/>
      <c r="H148" s="62"/>
    </row>
  </sheetData>
  <mergeCells count="1">
    <mergeCell ref="A145:G145"/>
  </mergeCells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ADBA-635C-41B8-ABF3-300A58BE3DA7}">
  <sheetPr codeName="Sheet49"/>
  <dimension ref="A1:D39"/>
  <sheetViews>
    <sheetView topLeftCell="A17" zoomScaleNormal="100" workbookViewId="0">
      <selection activeCell="A5" sqref="A5:D39"/>
    </sheetView>
  </sheetViews>
  <sheetFormatPr defaultColWidth="9.140625" defaultRowHeight="14.25" customHeight="1"/>
  <cols>
    <col min="1" max="1" width="30.7109375" style="97" customWidth="1"/>
    <col min="2" max="2" width="14.5703125" style="97" customWidth="1"/>
    <col min="3" max="3" width="25.85546875" style="97" customWidth="1"/>
    <col min="4" max="4" width="19.7109375" style="97" customWidth="1"/>
    <col min="5" max="16384" width="9.140625" style="97"/>
  </cols>
  <sheetData>
    <row r="1" spans="1:4" ht="14.25" customHeight="1">
      <c r="B1" s="16" t="s">
        <v>367</v>
      </c>
      <c r="C1" s="16" t="s">
        <v>473</v>
      </c>
      <c r="D1" s="16" t="s">
        <v>474</v>
      </c>
    </row>
    <row r="2" spans="1:4" ht="14.25" customHeight="1">
      <c r="B2" s="16">
        <v>2021</v>
      </c>
      <c r="C2" s="16" t="s">
        <v>475</v>
      </c>
      <c r="D2" s="16" t="s">
        <v>4</v>
      </c>
    </row>
    <row r="3" spans="1:4" ht="14.25" customHeight="1">
      <c r="B3" s="247"/>
      <c r="C3" s="45" t="s">
        <v>8</v>
      </c>
      <c r="D3" s="45" t="s">
        <v>8</v>
      </c>
    </row>
    <row r="4" spans="1:4" ht="14.25" customHeight="1">
      <c r="A4" s="131"/>
      <c r="B4" s="20"/>
      <c r="C4" s="20"/>
      <c r="D4" s="47"/>
    </row>
    <row r="5" spans="1:4" ht="14.25" customHeight="1">
      <c r="A5" s="14" t="s">
        <v>284</v>
      </c>
      <c r="B5" s="252">
        <f>SUM(B6:B9)</f>
        <v>225260</v>
      </c>
      <c r="C5" s="252">
        <f>SUM(C6:C9)</f>
        <v>8846808</v>
      </c>
      <c r="D5" s="253">
        <f>AVERAGE(C5/B5)</f>
        <v>39.273763650892299</v>
      </c>
    </row>
    <row r="6" spans="1:4" ht="14.25" customHeight="1">
      <c r="A6" s="26" t="s">
        <v>285</v>
      </c>
      <c r="B6" s="121">
        <f>'Voted Expenditure &amp; Subsidy G-Q'!B25</f>
        <v>43790</v>
      </c>
      <c r="C6" s="121">
        <f>'Voted Expenditure &amp; Subsidy G-Q'!C25</f>
        <v>1815900</v>
      </c>
      <c r="D6" s="47">
        <f>AVERAGE(C6/B6)</f>
        <v>41.468371774377715</v>
      </c>
    </row>
    <row r="7" spans="1:4" ht="14.25" customHeight="1">
      <c r="A7" s="26" t="s">
        <v>286</v>
      </c>
      <c r="B7" s="121">
        <f>'Voted Expenditure &amp; Subsidy A-G'!B7</f>
        <v>45773</v>
      </c>
      <c r="C7" s="121">
        <f>'Voted Expenditure &amp; Subsidy A-G'!C7</f>
        <v>1896000</v>
      </c>
      <c r="D7" s="47">
        <f>AVERAGE(C7/B7)</f>
        <v>41.421798877067268</v>
      </c>
    </row>
    <row r="8" spans="1:4" ht="14.25" customHeight="1">
      <c r="A8" s="26" t="s">
        <v>287</v>
      </c>
      <c r="B8" s="121">
        <f>'Voted Expenditure &amp; Subsidy A-G'!B23</f>
        <v>36217</v>
      </c>
      <c r="C8" s="121">
        <f>'Voted Expenditure &amp; Subsidy A-G'!C23</f>
        <v>2424900</v>
      </c>
      <c r="D8" s="47">
        <f>AVERAGE(C8/B8)</f>
        <v>66.954745009249805</v>
      </c>
    </row>
    <row r="9" spans="1:4" ht="14.25" customHeight="1">
      <c r="A9" s="26" t="s">
        <v>290</v>
      </c>
      <c r="B9" s="121">
        <f>'Voted Expenditure &amp; Subsidy R-Y'!B20</f>
        <v>99480</v>
      </c>
      <c r="C9" s="121">
        <f>'Voted Expenditure &amp; Subsidy R-Y'!C20</f>
        <v>2710008</v>
      </c>
      <c r="D9" s="47">
        <f>AVERAGE(C9/B9)</f>
        <v>27.241737032569361</v>
      </c>
    </row>
    <row r="10" spans="1:4" ht="14.25" customHeight="1">
      <c r="A10" s="131"/>
      <c r="B10" s="20"/>
      <c r="C10" s="20"/>
      <c r="D10" s="47"/>
    </row>
    <row r="11" spans="1:4" ht="14.25" customHeight="1">
      <c r="A11" s="131"/>
      <c r="B11" s="20"/>
      <c r="C11" s="20"/>
      <c r="D11" s="47"/>
    </row>
    <row r="12" spans="1:4" ht="14.25" customHeight="1">
      <c r="A12" s="14" t="s">
        <v>291</v>
      </c>
      <c r="B12" s="252">
        <f>SUM(B13:B14)</f>
        <v>32413</v>
      </c>
      <c r="C12" s="252">
        <f>SUM(C13:C14)</f>
        <v>1524254</v>
      </c>
      <c r="D12" s="253">
        <f>AVERAGE(C12/B12)</f>
        <v>47.026008083176507</v>
      </c>
    </row>
    <row r="13" spans="1:4" ht="14.25" customHeight="1">
      <c r="A13" s="26" t="s">
        <v>292</v>
      </c>
      <c r="B13" s="121">
        <f>'Voted Expenditure &amp; Subsidy R-Y'!B7</f>
        <v>23572</v>
      </c>
      <c r="C13" s="121">
        <f>'Voted Expenditure &amp; Subsidy R-Y'!C7</f>
        <v>973491</v>
      </c>
      <c r="D13" s="47">
        <f>AVERAGE(C13/B13)</f>
        <v>41.298617003224166</v>
      </c>
    </row>
    <row r="14" spans="1:4" ht="14.25" customHeight="1">
      <c r="A14" s="26" t="s">
        <v>293</v>
      </c>
      <c r="B14" s="121">
        <f>'Voted Expenditure &amp; Subsidy G-Q'!B20</f>
        <v>8841</v>
      </c>
      <c r="C14" s="121">
        <f>'Voted Expenditure &amp; Subsidy G-Q'!C20</f>
        <v>550763</v>
      </c>
      <c r="D14" s="47">
        <f>AVERAGE(C14/B14)</f>
        <v>62.296459676507183</v>
      </c>
    </row>
    <row r="17" spans="1:4" ht="14.25" customHeight="1">
      <c r="A17" s="14" t="s">
        <v>479</v>
      </c>
      <c r="B17" s="98">
        <f>SUM(B18:B27)</f>
        <v>142116</v>
      </c>
      <c r="C17" s="98">
        <f>SUM(C18:C27)</f>
        <v>7655647.1100000003</v>
      </c>
      <c r="D17" s="253">
        <f t="shared" ref="D17:D27" si="0">AVERAGE(C17/B17)</f>
        <v>53.869002153170655</v>
      </c>
    </row>
    <row r="18" spans="1:4" ht="14.25" customHeight="1">
      <c r="A18" s="26" t="s">
        <v>295</v>
      </c>
      <c r="B18" s="121">
        <f>'Voted Expenditure &amp; Subsidy R-Y'!B24</f>
        <v>66408</v>
      </c>
      <c r="C18" s="121">
        <f>'Voted Expenditure &amp; Subsidy R-Y'!C24</f>
        <v>2630508</v>
      </c>
      <c r="D18" s="47">
        <f t="shared" si="0"/>
        <v>39.61131189013372</v>
      </c>
    </row>
    <row r="19" spans="1:4" ht="14.25" customHeight="1">
      <c r="A19" s="26" t="s">
        <v>296</v>
      </c>
      <c r="B19" s="121">
        <f>'Voted Expenditure &amp; Subsidy A-G'!B15</f>
        <v>5923</v>
      </c>
      <c r="C19" s="121">
        <f>'Voted Expenditure &amp; Subsidy A-G'!C15</f>
        <v>386996</v>
      </c>
      <c r="D19" s="47">
        <f t="shared" si="0"/>
        <v>65.337835556305933</v>
      </c>
    </row>
    <row r="20" spans="1:4" ht="14.25" customHeight="1">
      <c r="A20" s="26" t="s">
        <v>297</v>
      </c>
      <c r="B20" s="121">
        <f>'Voted Expenditure &amp; Subsidy A-G'!B35</f>
        <v>4304</v>
      </c>
      <c r="C20" s="121">
        <f>'Voted Expenditure &amp; Subsidy A-G'!C35</f>
        <v>332563</v>
      </c>
      <c r="D20" s="47">
        <f t="shared" si="0"/>
        <v>77.268355018587357</v>
      </c>
    </row>
    <row r="21" spans="1:4" ht="14.25" customHeight="1">
      <c r="A21" s="26" t="s">
        <v>480</v>
      </c>
      <c r="B21" s="121">
        <f>'Voted Expenditure &amp; Subsidy A-G'!B37</f>
        <v>11169</v>
      </c>
      <c r="C21" s="121">
        <f>'Voted Expenditure &amp; Subsidy A-G'!C37</f>
        <v>916872</v>
      </c>
      <c r="D21" s="47">
        <f t="shared" si="0"/>
        <v>82.090786999731392</v>
      </c>
    </row>
    <row r="22" spans="1:4" ht="14.25" customHeight="1">
      <c r="A22" s="26" t="s">
        <v>299</v>
      </c>
      <c r="B22" s="121">
        <f>'Voted Expenditure &amp; Subsidy A-G'!B45</f>
        <v>12735</v>
      </c>
      <c r="C22" s="121">
        <f>'Voted Expenditure &amp; Subsidy A-G'!C45</f>
        <v>583332</v>
      </c>
      <c r="D22" s="47">
        <f t="shared" si="0"/>
        <v>45.805418138987044</v>
      </c>
    </row>
    <row r="23" spans="1:4" ht="14.25" customHeight="1">
      <c r="A23" s="26" t="s">
        <v>301</v>
      </c>
      <c r="B23" s="121">
        <f>'Voted Expenditure &amp; Subsidy A-G'!B51</f>
        <v>11020</v>
      </c>
      <c r="C23" s="121">
        <f>'Voted Expenditure &amp; Subsidy A-G'!C51</f>
        <v>495500</v>
      </c>
      <c r="D23" s="47">
        <f t="shared" si="0"/>
        <v>44.963702359346641</v>
      </c>
    </row>
    <row r="24" spans="1:4" ht="14.25" customHeight="1">
      <c r="A24" s="26" t="s">
        <v>302</v>
      </c>
      <c r="B24" s="121">
        <f>'Voted Expenditure &amp; Subsidy G-Q'!B16</f>
        <v>6738</v>
      </c>
      <c r="C24" s="121">
        <f>'Voted Expenditure &amp; Subsidy G-Q'!C16</f>
        <v>419515</v>
      </c>
      <c r="D24" s="47">
        <f t="shared" si="0"/>
        <v>62.261056693380823</v>
      </c>
    </row>
    <row r="25" spans="1:4" ht="14.25" customHeight="1">
      <c r="A25" s="26" t="s">
        <v>303</v>
      </c>
      <c r="B25" s="121">
        <f>'Voted Expenditure &amp; Subsidy G-Q'!B29</f>
        <v>3221</v>
      </c>
      <c r="C25" s="121">
        <f>'Voted Expenditure &amp; Subsidy G-Q'!C29</f>
        <v>149275</v>
      </c>
      <c r="D25" s="47">
        <f t="shared" si="0"/>
        <v>46.344303011487114</v>
      </c>
    </row>
    <row r="26" spans="1:4" ht="14.25" customHeight="1">
      <c r="A26" s="26" t="s">
        <v>304</v>
      </c>
      <c r="B26" s="121">
        <f>'Voted Expenditure &amp; Subsidy R-Y'!B13</f>
        <v>14349</v>
      </c>
      <c r="C26" s="121">
        <f>'Voted Expenditure &amp; Subsidy R-Y'!C13</f>
        <v>1356301.11</v>
      </c>
      <c r="D26" s="47">
        <f t="shared" si="0"/>
        <v>94.52234371733222</v>
      </c>
    </row>
    <row r="27" spans="1:4" ht="14.25" customHeight="1">
      <c r="A27" s="26" t="s">
        <v>305</v>
      </c>
      <c r="B27" s="121">
        <f>'Voted Expenditure &amp; Subsidy R-Y'!B18</f>
        <v>6249</v>
      </c>
      <c r="C27" s="121">
        <f>'Voted Expenditure &amp; Subsidy R-Y'!C18</f>
        <v>384785</v>
      </c>
      <c r="D27" s="47">
        <f t="shared" si="0"/>
        <v>61.575452072331572</v>
      </c>
    </row>
    <row r="28" spans="1:4" ht="14.25" customHeight="1">
      <c r="A28" s="131"/>
      <c r="B28" s="20"/>
      <c r="C28" s="22"/>
      <c r="D28" s="47"/>
    </row>
    <row r="29" spans="1:4" ht="14.25" customHeight="1">
      <c r="A29" s="14" t="s">
        <v>306</v>
      </c>
      <c r="B29" s="252">
        <f>SUM(B30:B34)</f>
        <v>42612</v>
      </c>
      <c r="C29" s="252">
        <f>SUM(C30:C34)</f>
        <v>2767875</v>
      </c>
      <c r="D29" s="253">
        <f t="shared" ref="D29:D34" si="1">AVERAGE(C29/B29)</f>
        <v>64.955294283300475</v>
      </c>
    </row>
    <row r="30" spans="1:4" ht="14.25" customHeight="1">
      <c r="A30" s="26" t="s">
        <v>307</v>
      </c>
      <c r="B30" s="121">
        <f>'Voted Expenditure &amp; Subsidy A-G'!B52</f>
        <v>27173</v>
      </c>
      <c r="C30" s="121">
        <f>'Voted Expenditure &amp; Subsidy A-G'!C52</f>
        <v>1343582</v>
      </c>
      <c r="D30" s="47">
        <f t="shared" si="1"/>
        <v>49.445478968093326</v>
      </c>
    </row>
    <row r="31" spans="1:4" ht="14.25" customHeight="1">
      <c r="A31" s="26" t="s">
        <v>308</v>
      </c>
      <c r="B31" s="121">
        <f>'Voted Expenditure &amp; Subsidy A-G'!B29</f>
        <v>2789</v>
      </c>
      <c r="C31" s="121">
        <f>'Voted Expenditure &amp; Subsidy A-G'!C29</f>
        <v>367179</v>
      </c>
      <c r="D31" s="47">
        <f t="shared" si="1"/>
        <v>131.65256364288274</v>
      </c>
    </row>
    <row r="32" spans="1:4" ht="14.25" customHeight="1">
      <c r="A32" s="26" t="s">
        <v>309</v>
      </c>
      <c r="B32" s="121">
        <f>'Voted Expenditure &amp; Subsidy G-Q'!B9</f>
        <v>2945</v>
      </c>
      <c r="C32" s="121">
        <f>'Voted Expenditure &amp; Subsidy G-Q'!C9</f>
        <v>342694</v>
      </c>
      <c r="D32" s="47">
        <f t="shared" si="1"/>
        <v>116.36468590831919</v>
      </c>
    </row>
    <row r="33" spans="1:4" ht="14.25" customHeight="1">
      <c r="A33" s="26" t="s">
        <v>310</v>
      </c>
      <c r="B33" s="121">
        <f>'Voted Expenditure &amp; Subsidy G-Q'!B36</f>
        <v>3871</v>
      </c>
      <c r="C33" s="121">
        <f>'Voted Expenditure &amp; Subsidy G-Q'!C36</f>
        <v>307834</v>
      </c>
      <c r="D33" s="47">
        <f t="shared" si="1"/>
        <v>79.523120640661332</v>
      </c>
    </row>
    <row r="34" spans="1:4" ht="14.25" customHeight="1">
      <c r="A34" s="26" t="s">
        <v>311</v>
      </c>
      <c r="B34" s="121">
        <f>'Voted Expenditure &amp; Subsidy G-Q'!B40</f>
        <v>5834</v>
      </c>
      <c r="C34" s="121">
        <f>'Voted Expenditure &amp; Subsidy G-Q'!C40</f>
        <v>406586</v>
      </c>
      <c r="D34" s="47">
        <f t="shared" si="1"/>
        <v>69.692492286595822</v>
      </c>
    </row>
    <row r="35" spans="1:4" ht="14.25" customHeight="1">
      <c r="A35" s="131"/>
      <c r="B35" s="20"/>
      <c r="C35" s="20"/>
      <c r="D35" s="26"/>
    </row>
    <row r="36" spans="1:4" ht="14.25" customHeight="1">
      <c r="A36" s="131"/>
      <c r="B36" s="20"/>
      <c r="C36" s="20"/>
      <c r="D36" s="26"/>
    </row>
    <row r="37" spans="1:4" ht="14.25" customHeight="1">
      <c r="A37" s="14" t="s">
        <v>481</v>
      </c>
      <c r="B37" s="252">
        <f>SUM(B38:B39)</f>
        <v>55197</v>
      </c>
      <c r="C37" s="252">
        <f>SUM(C38:C39)</f>
        <v>7789051</v>
      </c>
      <c r="D37" s="253">
        <f>AVERAGE(C37/B37)</f>
        <v>141.11366559776801</v>
      </c>
    </row>
    <row r="38" spans="1:4" ht="14.25" customHeight="1">
      <c r="A38" s="26" t="s">
        <v>481</v>
      </c>
      <c r="B38" s="121">
        <f>'Voted Expenditure &amp; Subsidy G-Q'!B23</f>
        <v>40336</v>
      </c>
      <c r="C38" s="121">
        <f>'Voted Expenditure &amp; Subsidy R-Y'!C8</f>
        <v>7372990</v>
      </c>
      <c r="D38" s="47">
        <f>AVERAGE(C38/B38)</f>
        <v>182.78931971439906</v>
      </c>
    </row>
    <row r="39" spans="1:4" ht="14.25" customHeight="1">
      <c r="A39" s="26" t="s">
        <v>314</v>
      </c>
      <c r="B39" s="121">
        <f>'Voted Expenditure &amp; Subsidy G-Q'!B13</f>
        <v>14861</v>
      </c>
      <c r="C39" s="121">
        <f>'Voted Expenditure &amp; Subsidy G-Q'!C13</f>
        <v>416061</v>
      </c>
      <c r="D39" s="47">
        <f>AVERAGE(C39/B39)</f>
        <v>27.996837359531661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A754-49B6-4BF2-B775-D710E43BA8E4}">
  <sheetPr codeName="Sheet51"/>
  <dimension ref="B1:E37"/>
  <sheetViews>
    <sheetView topLeftCell="A13" zoomScaleNormal="100" workbookViewId="0">
      <selection activeCell="D58" sqref="D58"/>
    </sheetView>
  </sheetViews>
  <sheetFormatPr defaultColWidth="8.85546875" defaultRowHeight="12.75"/>
  <cols>
    <col min="1" max="1" width="8.85546875" customWidth="1"/>
    <col min="2" max="2" width="42.28515625" customWidth="1"/>
    <col min="3" max="3" width="16" style="194" customWidth="1"/>
    <col min="4" max="4" width="9.42578125" customWidth="1"/>
    <col min="5" max="5" width="15.140625" customWidth="1"/>
  </cols>
  <sheetData>
    <row r="1" spans="2:5" ht="17.25" customHeight="1">
      <c r="B1" s="1" t="s">
        <v>482</v>
      </c>
      <c r="C1" s="254"/>
      <c r="D1" s="163"/>
      <c r="E1" s="163"/>
    </row>
    <row r="2" spans="2:5" ht="12.75" customHeight="1">
      <c r="B2" s="255"/>
      <c r="C2" s="254"/>
      <c r="D2" s="163"/>
      <c r="E2" s="163"/>
    </row>
    <row r="3" spans="2:5" ht="12.75" customHeight="1">
      <c r="B3" s="255"/>
      <c r="C3" s="254"/>
      <c r="D3" s="163"/>
      <c r="E3" s="163"/>
    </row>
    <row r="4" spans="2:5">
      <c r="B4" s="256"/>
      <c r="C4" s="254"/>
      <c r="D4" s="163"/>
      <c r="E4" s="163"/>
    </row>
    <row r="5" spans="2:5">
      <c r="B5" s="97"/>
      <c r="C5" s="257" t="s">
        <v>483</v>
      </c>
      <c r="D5" s="258"/>
      <c r="E5" s="258"/>
    </row>
    <row r="6" spans="2:5">
      <c r="B6" s="106"/>
      <c r="C6" s="257" t="s">
        <v>484</v>
      </c>
      <c r="D6" s="258"/>
      <c r="E6" s="258"/>
    </row>
    <row r="7" spans="2:5" ht="18" customHeight="1">
      <c r="B7" s="257"/>
      <c r="C7" s="259"/>
      <c r="D7" s="260"/>
      <c r="E7" s="260"/>
    </row>
    <row r="8" spans="2:5" ht="18" customHeight="1">
      <c r="B8" s="257" t="s">
        <v>367</v>
      </c>
      <c r="C8" s="261">
        <f>Population!C96</f>
        <v>57117</v>
      </c>
      <c r="D8" s="260"/>
      <c r="E8" s="260"/>
    </row>
    <row r="9" spans="2:5" ht="18" customHeight="1">
      <c r="B9" s="257"/>
      <c r="C9" s="262"/>
      <c r="D9" s="260"/>
      <c r="E9" s="260"/>
    </row>
    <row r="10" spans="2:5" ht="18" customHeight="1">
      <c r="B10" s="257" t="s">
        <v>474</v>
      </c>
      <c r="C10" s="263">
        <f>'Expenditure &amp; Subsidy R-Y'!H47</f>
        <v>1379958.29</v>
      </c>
      <c r="D10" s="260"/>
      <c r="E10" s="260"/>
    </row>
    <row r="11" spans="2:5" ht="18" customHeight="1">
      <c r="B11" s="257" t="s">
        <v>485</v>
      </c>
      <c r="C11" s="264">
        <f>'Expenditure &amp; Subsidy R-Y'!I47</f>
        <v>54.618541730828454</v>
      </c>
      <c r="D11" s="260"/>
      <c r="E11" s="260"/>
    </row>
    <row r="12" spans="2:5" ht="18" customHeight="1">
      <c r="B12" s="257" t="s">
        <v>486</v>
      </c>
      <c r="C12" s="264">
        <f>'Exp on Salaries per capita'!C95</f>
        <v>26.796502298683041</v>
      </c>
      <c r="D12" s="260"/>
      <c r="E12" s="260" t="s">
        <v>487</v>
      </c>
    </row>
    <row r="13" spans="2:5" ht="18" customHeight="1">
      <c r="B13" s="257" t="s">
        <v>488</v>
      </c>
      <c r="C13" s="264">
        <f>'Exp on Lib Mat per capita'!C95</f>
        <v>4.7404951086581626</v>
      </c>
      <c r="D13" s="260"/>
      <c r="E13" s="260"/>
    </row>
    <row r="14" spans="2:5" ht="18" customHeight="1">
      <c r="B14" s="257"/>
      <c r="C14" s="265"/>
      <c r="D14" s="260"/>
      <c r="E14" s="260"/>
    </row>
    <row r="15" spans="2:5" ht="18" customHeight="1">
      <c r="B15" s="257" t="s">
        <v>489</v>
      </c>
      <c r="C15" s="266">
        <f>'Total Stock L-Y'!D48</f>
        <v>93378.5</v>
      </c>
      <c r="D15" s="260"/>
      <c r="E15" s="260"/>
    </row>
    <row r="16" spans="2:5" ht="18" customHeight="1">
      <c r="B16" s="257" t="s">
        <v>490</v>
      </c>
      <c r="C16" s="267">
        <f>'Library Material per capita'!C95</f>
        <v>1.8599999999999999</v>
      </c>
      <c r="D16" s="260"/>
      <c r="E16" s="260"/>
    </row>
    <row r="17" spans="2:3" ht="18" customHeight="1">
      <c r="B17" s="257" t="s">
        <v>491</v>
      </c>
      <c r="C17" s="194">
        <f>'Average Cost of Lib Mat'!C97</f>
        <v>27.499165011398375</v>
      </c>
    </row>
    <row r="18" spans="2:3" ht="18" customHeight="1">
      <c r="B18" s="257"/>
    </row>
    <row r="19" spans="2:3" ht="18" customHeight="1">
      <c r="B19" s="257" t="s">
        <v>492</v>
      </c>
      <c r="C19" s="268">
        <f>'Age of Lib Material'!B104</f>
        <v>48.545000000000002</v>
      </c>
    </row>
    <row r="20" spans="2:3" ht="18" customHeight="1">
      <c r="B20" s="257" t="s">
        <v>493</v>
      </c>
      <c r="C20" s="194">
        <f>'Adult Fiction'!C96</f>
        <v>34.81</v>
      </c>
    </row>
    <row r="21" spans="2:3" ht="18" customHeight="1">
      <c r="B21" s="257" t="s">
        <v>494</v>
      </c>
      <c r="C21" s="194">
        <f>'Adult Periodical Titles'!C95</f>
        <v>73</v>
      </c>
    </row>
    <row r="22" spans="2:3" ht="18" customHeight="1">
      <c r="B22" s="257"/>
    </row>
    <row r="23" spans="2:3" ht="18" customHeight="1">
      <c r="B23" s="257" t="s">
        <v>495</v>
      </c>
      <c r="C23" s="54">
        <f>Acquisitions!C95</f>
        <v>7918.5</v>
      </c>
    </row>
    <row r="24" spans="2:3" ht="18" customHeight="1">
      <c r="B24" s="257" t="s">
        <v>496</v>
      </c>
      <c r="C24" s="269">
        <f>'Acquisitions per capita'!C96</f>
        <v>0.17</v>
      </c>
    </row>
    <row r="25" spans="2:3" ht="18" customHeight="1">
      <c r="B25" s="257"/>
    </row>
    <row r="26" spans="2:3" ht="18" customHeight="1">
      <c r="B26" s="257" t="s">
        <v>497</v>
      </c>
      <c r="C26" s="270">
        <f>'Discards as % of Acquisitions'!C96</f>
        <v>102.145</v>
      </c>
    </row>
    <row r="27" spans="2:3" ht="18" customHeight="1">
      <c r="B27" s="257" t="s">
        <v>498</v>
      </c>
      <c r="C27" s="194">
        <f>'Discards as % of Total Stock'!C96</f>
        <v>9.43</v>
      </c>
    </row>
    <row r="28" spans="2:3" ht="18" customHeight="1">
      <c r="B28" s="257"/>
    </row>
    <row r="29" spans="2:3" ht="18" customHeight="1">
      <c r="B29" s="257" t="s">
        <v>368</v>
      </c>
      <c r="C29" s="54">
        <f>'Circulation of Lib Material'!C94</f>
        <v>197923</v>
      </c>
    </row>
    <row r="30" spans="2:3" ht="18" customHeight="1">
      <c r="B30" s="257" t="s">
        <v>499</v>
      </c>
      <c r="C30" s="270">
        <f>'Circulation per capita'!C95</f>
        <v>3.4249999999999998</v>
      </c>
    </row>
    <row r="31" spans="2:3" ht="18" customHeight="1">
      <c r="B31" s="257" t="s">
        <v>500</v>
      </c>
      <c r="C31" s="270">
        <f>'Turnover of Stock'!C97</f>
        <v>2.0249999999999999</v>
      </c>
    </row>
    <row r="32" spans="2:3" ht="18" customHeight="1">
      <c r="B32" s="257" t="s">
        <v>501</v>
      </c>
      <c r="C32" s="54">
        <f>'Circulation per Staff Member'!C95</f>
        <v>11679.035</v>
      </c>
    </row>
    <row r="34" spans="2:3" ht="18" customHeight="1">
      <c r="B34" s="257" t="s">
        <v>502</v>
      </c>
      <c r="C34" s="270">
        <f>'Total Staff'!C95</f>
        <v>17.545000000000002</v>
      </c>
    </row>
    <row r="35" spans="2:3" ht="18" customHeight="1">
      <c r="B35" s="257" t="s">
        <v>503</v>
      </c>
      <c r="C35" s="54">
        <f>'Population per Staff Member'!C95</f>
        <v>3113.9650000000001</v>
      </c>
    </row>
    <row r="36" spans="2:3" ht="18" customHeight="1">
      <c r="B36" s="257" t="s">
        <v>504</v>
      </c>
      <c r="C36" s="270">
        <f>'Total Qualified Staff'!C96</f>
        <v>5.7149999999999999</v>
      </c>
    </row>
    <row r="37" spans="2:3" ht="18" customHeight="1">
      <c r="B37" s="257" t="s">
        <v>505</v>
      </c>
      <c r="C37" s="54">
        <f>'Population per Qualified Staff'!C95</f>
        <v>8853.15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84BD-954D-457A-97DB-AAD4D30AB196}">
  <sheetPr codeName="Sheet53"/>
  <dimension ref="A1:J100"/>
  <sheetViews>
    <sheetView zoomScaleNormal="100" workbookViewId="0">
      <pane ySplit="1" topLeftCell="A83" activePane="bottomLeft" state="frozen"/>
      <selection pane="bottomLeft" activeCell="F96" sqref="F96"/>
      <selection activeCell="D58" sqref="D58"/>
    </sheetView>
  </sheetViews>
  <sheetFormatPr defaultColWidth="9" defaultRowHeight="12.75"/>
  <cols>
    <col min="1" max="1" width="4.42578125" customWidth="1"/>
    <col min="2" max="2" width="24.28515625" customWidth="1"/>
    <col min="3" max="3" width="9" style="21" bestFit="1" customWidth="1"/>
    <col min="4" max="4" width="9.42578125" style="97" customWidth="1"/>
    <col min="5" max="5" width="5.28515625" customWidth="1"/>
    <col min="6" max="6" width="25.140625" customWidth="1"/>
    <col min="7" max="7" width="11.42578125" customWidth="1"/>
    <col min="9" max="9" width="19.42578125" style="26" customWidth="1"/>
    <col min="10" max="10" width="14.140625" style="26" bestFit="1" customWidth="1"/>
    <col min="11" max="11" width="14.42578125" bestFit="1" customWidth="1"/>
    <col min="12" max="12" width="20.5703125" bestFit="1" customWidth="1"/>
    <col min="13" max="13" width="30" bestFit="1" customWidth="1"/>
    <col min="14" max="14" width="20.5703125" bestFit="1" customWidth="1"/>
  </cols>
  <sheetData>
    <row r="1" spans="1:7" ht="15">
      <c r="B1" s="1" t="s">
        <v>506</v>
      </c>
    </row>
    <row r="2" spans="1:7">
      <c r="B2" s="14" t="s">
        <v>507</v>
      </c>
    </row>
    <row r="3" spans="1:7">
      <c r="B3" s="14" t="s">
        <v>508</v>
      </c>
      <c r="F3" s="22"/>
      <c r="G3" s="22"/>
    </row>
    <row r="4" spans="1:7">
      <c r="F4" s="22"/>
      <c r="G4" s="22"/>
    </row>
    <row r="5" spans="1:7">
      <c r="A5" s="26">
        <v>1</v>
      </c>
      <c r="B5" s="26" t="s">
        <v>24</v>
      </c>
      <c r="C5" s="20">
        <v>55754</v>
      </c>
      <c r="D5" s="136"/>
    </row>
    <row r="6" spans="1:7">
      <c r="A6" s="26">
        <v>2</v>
      </c>
      <c r="B6" s="26" t="s">
        <v>185</v>
      </c>
      <c r="C6" s="20">
        <v>29484</v>
      </c>
    </row>
    <row r="7" spans="1:7">
      <c r="A7" s="26">
        <v>3</v>
      </c>
      <c r="B7" s="26" t="s">
        <v>29</v>
      </c>
      <c r="C7" s="20">
        <v>2276</v>
      </c>
    </row>
    <row r="8" spans="1:7">
      <c r="A8" s="26">
        <v>4</v>
      </c>
      <c r="B8" s="26" t="s">
        <v>214</v>
      </c>
      <c r="C8" s="20">
        <v>44540</v>
      </c>
    </row>
    <row r="9" spans="1:7">
      <c r="A9" s="26">
        <v>5</v>
      </c>
      <c r="B9" s="26" t="s">
        <v>32</v>
      </c>
      <c r="C9" s="20">
        <v>182369</v>
      </c>
    </row>
    <row r="10" spans="1:7">
      <c r="A10" s="26">
        <v>6</v>
      </c>
      <c r="B10" s="26" t="s">
        <v>33</v>
      </c>
      <c r="C10" s="20">
        <v>35046</v>
      </c>
    </row>
    <row r="11" spans="1:7">
      <c r="A11" s="26">
        <v>7</v>
      </c>
      <c r="B11" s="26" t="s">
        <v>37</v>
      </c>
      <c r="C11" s="20">
        <v>8810</v>
      </c>
    </row>
    <row r="12" spans="1:7">
      <c r="A12" s="26">
        <v>8</v>
      </c>
      <c r="B12" s="26" t="s">
        <v>215</v>
      </c>
      <c r="C12" s="20">
        <v>20293</v>
      </c>
    </row>
    <row r="13" spans="1:7">
      <c r="A13" s="26">
        <v>9</v>
      </c>
      <c r="B13" s="26" t="s">
        <v>216</v>
      </c>
      <c r="C13" s="20">
        <v>387104</v>
      </c>
    </row>
    <row r="14" spans="1:7">
      <c r="A14" s="26">
        <v>10</v>
      </c>
      <c r="B14" s="26" t="s">
        <v>217</v>
      </c>
      <c r="C14" s="20">
        <v>78740</v>
      </c>
    </row>
    <row r="15" spans="1:7">
      <c r="A15" s="26">
        <v>11</v>
      </c>
      <c r="B15" s="26" t="s">
        <v>44</v>
      </c>
      <c r="C15" s="20">
        <v>2596</v>
      </c>
    </row>
    <row r="16" spans="1:7">
      <c r="A16" s="26">
        <v>12</v>
      </c>
      <c r="B16" s="26" t="s">
        <v>218</v>
      </c>
      <c r="C16" s="20">
        <v>17230</v>
      </c>
    </row>
    <row r="17" spans="1:4">
      <c r="A17" s="26">
        <v>13</v>
      </c>
      <c r="B17" s="26" t="s">
        <v>49</v>
      </c>
      <c r="C17" s="20">
        <v>40686</v>
      </c>
    </row>
    <row r="18" spans="1:4">
      <c r="A18" s="26">
        <v>14</v>
      </c>
      <c r="B18" s="26" t="s">
        <v>52</v>
      </c>
      <c r="C18" s="20">
        <v>114516</v>
      </c>
    </row>
    <row r="19" spans="1:4">
      <c r="A19" s="26">
        <v>15</v>
      </c>
      <c r="B19" s="26" t="s">
        <v>219</v>
      </c>
      <c r="C19" s="20">
        <v>175687</v>
      </c>
    </row>
    <row r="20" spans="1:4">
      <c r="A20" s="26">
        <v>16</v>
      </c>
      <c r="B20" s="26" t="s">
        <v>56</v>
      </c>
      <c r="C20" s="20">
        <v>95919</v>
      </c>
    </row>
    <row r="21" spans="1:4">
      <c r="A21" s="26">
        <v>17</v>
      </c>
      <c r="B21" s="26" t="s">
        <v>220</v>
      </c>
      <c r="C21" s="20">
        <v>378425</v>
      </c>
    </row>
    <row r="22" spans="1:4">
      <c r="A22" s="26">
        <v>18</v>
      </c>
      <c r="B22" s="26" t="s">
        <v>59</v>
      </c>
      <c r="C22" s="20">
        <v>347158</v>
      </c>
    </row>
    <row r="23" spans="1:4">
      <c r="A23" s="26">
        <v>19</v>
      </c>
      <c r="B23" s="26" t="s">
        <v>221</v>
      </c>
      <c r="C23" s="20">
        <v>97887</v>
      </c>
    </row>
    <row r="24" spans="1:4">
      <c r="A24" s="26">
        <v>20</v>
      </c>
      <c r="B24" s="26" t="s">
        <v>222</v>
      </c>
      <c r="C24" s="20">
        <v>86695</v>
      </c>
      <c r="D24" s="271"/>
    </row>
    <row r="25" spans="1:4">
      <c r="A25" s="26">
        <v>21</v>
      </c>
      <c r="B25" s="26" t="s">
        <v>223</v>
      </c>
      <c r="C25" s="20">
        <v>63020</v>
      </c>
      <c r="D25" s="271"/>
    </row>
    <row r="26" spans="1:4">
      <c r="A26" s="26">
        <v>22</v>
      </c>
      <c r="B26" s="26" t="s">
        <v>224</v>
      </c>
      <c r="C26" s="20">
        <v>66241</v>
      </c>
      <c r="D26" s="271"/>
    </row>
    <row r="27" spans="1:4">
      <c r="A27" s="26">
        <v>23</v>
      </c>
      <c r="B27" s="26" t="s">
        <v>63</v>
      </c>
      <c r="C27" s="20">
        <v>4365</v>
      </c>
      <c r="D27" s="271"/>
    </row>
    <row r="28" spans="1:4">
      <c r="A28" s="26">
        <v>24</v>
      </c>
      <c r="B28" s="26" t="s">
        <v>65</v>
      </c>
      <c r="C28" s="20">
        <v>78093</v>
      </c>
      <c r="D28" s="272"/>
    </row>
    <row r="29" spans="1:4">
      <c r="A29" s="26">
        <v>25</v>
      </c>
      <c r="B29" s="26" t="s">
        <v>70</v>
      </c>
      <c r="C29" s="20">
        <v>239834</v>
      </c>
      <c r="D29" s="20"/>
    </row>
    <row r="30" spans="1:4">
      <c r="A30" s="26">
        <v>26</v>
      </c>
      <c r="B30" s="26" t="s">
        <v>74</v>
      </c>
      <c r="C30" s="20">
        <v>9158</v>
      </c>
      <c r="D30" s="20"/>
    </row>
    <row r="31" spans="1:4">
      <c r="A31" s="26">
        <v>27</v>
      </c>
      <c r="B31" s="26" t="s">
        <v>75</v>
      </c>
      <c r="C31" s="20">
        <v>39362</v>
      </c>
    </row>
    <row r="32" spans="1:4">
      <c r="A32" s="26">
        <v>28</v>
      </c>
      <c r="B32" s="26" t="s">
        <v>76</v>
      </c>
      <c r="C32" s="20">
        <v>207922</v>
      </c>
    </row>
    <row r="33" spans="1:3">
      <c r="A33" s="26">
        <v>29</v>
      </c>
      <c r="B33" s="26" t="s">
        <v>79</v>
      </c>
      <c r="C33" s="20">
        <v>159266</v>
      </c>
    </row>
    <row r="34" spans="1:3">
      <c r="A34" s="26">
        <v>30</v>
      </c>
      <c r="B34" s="26" t="s">
        <v>187</v>
      </c>
      <c r="C34" s="20">
        <v>8816</v>
      </c>
    </row>
    <row r="35" spans="1:3">
      <c r="A35" s="26">
        <v>31</v>
      </c>
      <c r="B35" s="26" t="s">
        <v>225</v>
      </c>
      <c r="C35" s="20">
        <v>31796</v>
      </c>
    </row>
    <row r="36" spans="1:3">
      <c r="A36" s="26">
        <v>32</v>
      </c>
      <c r="B36" s="26" t="s">
        <v>226</v>
      </c>
      <c r="C36" s="20">
        <v>3577</v>
      </c>
    </row>
    <row r="37" spans="1:3">
      <c r="A37" s="26">
        <v>33</v>
      </c>
      <c r="B37" s="26" t="s">
        <v>85</v>
      </c>
      <c r="C37" s="20">
        <v>12713</v>
      </c>
    </row>
    <row r="38" spans="1:3">
      <c r="A38" s="26">
        <v>34</v>
      </c>
      <c r="B38" s="26" t="s">
        <v>88</v>
      </c>
      <c r="C38" s="20">
        <v>68009</v>
      </c>
    </row>
    <row r="39" spans="1:3">
      <c r="A39" s="26">
        <v>35</v>
      </c>
      <c r="B39" s="26" t="s">
        <v>227</v>
      </c>
      <c r="C39" s="20">
        <v>188557</v>
      </c>
    </row>
    <row r="40" spans="1:3">
      <c r="A40" s="26">
        <v>36</v>
      </c>
      <c r="B40" s="26" t="s">
        <v>91</v>
      </c>
      <c r="C40" s="20">
        <v>18553</v>
      </c>
    </row>
    <row r="41" spans="1:3">
      <c r="A41" s="26">
        <v>37</v>
      </c>
      <c r="B41" s="26" t="s">
        <v>92</v>
      </c>
      <c r="C41" s="20">
        <v>150698</v>
      </c>
    </row>
    <row r="42" spans="1:3">
      <c r="A42" s="26">
        <v>38</v>
      </c>
      <c r="B42" s="26" t="s">
        <v>189</v>
      </c>
      <c r="C42" s="20">
        <v>199759</v>
      </c>
    </row>
    <row r="43" spans="1:3">
      <c r="A43" s="26">
        <v>39</v>
      </c>
      <c r="B43" s="26" t="s">
        <v>96</v>
      </c>
      <c r="C43" s="20">
        <v>17696</v>
      </c>
    </row>
    <row r="44" spans="1:3">
      <c r="A44" s="26">
        <v>40</v>
      </c>
      <c r="B44" s="26" t="s">
        <v>98</v>
      </c>
      <c r="C44" s="20">
        <v>30092</v>
      </c>
    </row>
    <row r="45" spans="1:3">
      <c r="A45" s="26">
        <v>41</v>
      </c>
      <c r="B45" s="26" t="s">
        <v>99</v>
      </c>
      <c r="C45" s="20">
        <v>24006</v>
      </c>
    </row>
    <row r="46" spans="1:3">
      <c r="A46" s="26">
        <v>42</v>
      </c>
      <c r="B46" s="26" t="s">
        <v>228</v>
      </c>
      <c r="C46" s="20">
        <v>126554</v>
      </c>
    </row>
    <row r="47" spans="1:3">
      <c r="A47" s="26">
        <v>43</v>
      </c>
      <c r="B47" s="26" t="s">
        <v>102</v>
      </c>
      <c r="C47" s="20">
        <v>6025</v>
      </c>
    </row>
    <row r="48" spans="1:3">
      <c r="A48" s="26">
        <v>44</v>
      </c>
      <c r="B48" s="26" t="s">
        <v>104</v>
      </c>
      <c r="C48" s="20">
        <v>210031</v>
      </c>
    </row>
    <row r="49" spans="1:7">
      <c r="A49" s="26">
        <v>45</v>
      </c>
      <c r="B49" s="26" t="s">
        <v>105</v>
      </c>
      <c r="C49" s="20">
        <v>55197</v>
      </c>
    </row>
    <row r="50" spans="1:7">
      <c r="A50" s="26">
        <v>46</v>
      </c>
      <c r="B50" s="26" t="s">
        <v>106</v>
      </c>
      <c r="C50" s="20">
        <v>11242</v>
      </c>
    </row>
    <row r="51" spans="1:7">
      <c r="A51" s="26">
        <v>47</v>
      </c>
      <c r="B51" s="26" t="s">
        <v>108</v>
      </c>
      <c r="C51" s="20">
        <v>21556</v>
      </c>
    </row>
    <row r="52" spans="1:7">
      <c r="A52" s="26">
        <v>48</v>
      </c>
      <c r="B52" s="26" t="s">
        <v>109</v>
      </c>
      <c r="C52" s="20">
        <v>234917</v>
      </c>
      <c r="E52" s="51"/>
      <c r="F52" s="51"/>
      <c r="G52" s="51"/>
    </row>
    <row r="53" spans="1:7">
      <c r="A53" s="26">
        <v>49</v>
      </c>
      <c r="B53" s="26" t="s">
        <v>229</v>
      </c>
      <c r="C53" s="20">
        <v>69705</v>
      </c>
    </row>
    <row r="54" spans="1:7">
      <c r="A54" s="26">
        <v>50</v>
      </c>
      <c r="B54" s="26" t="s">
        <v>112</v>
      </c>
      <c r="C54" s="20">
        <v>90449</v>
      </c>
    </row>
    <row r="55" spans="1:7">
      <c r="A55" s="26">
        <v>51</v>
      </c>
      <c r="B55" s="26" t="s">
        <v>113</v>
      </c>
      <c r="C55" s="20">
        <v>95209</v>
      </c>
    </row>
    <row r="56" spans="1:7">
      <c r="A56" s="26">
        <v>52</v>
      </c>
      <c r="B56" s="26" t="s">
        <v>114</v>
      </c>
      <c r="C56" s="20">
        <v>25563</v>
      </c>
    </row>
    <row r="57" spans="1:7">
      <c r="A57" s="26">
        <v>53</v>
      </c>
      <c r="B57" s="26" t="s">
        <v>116</v>
      </c>
      <c r="C57" s="20">
        <v>30122</v>
      </c>
    </row>
    <row r="58" spans="1:7">
      <c r="A58" s="26">
        <v>54</v>
      </c>
      <c r="B58" s="26" t="s">
        <v>117</v>
      </c>
      <c r="C58" s="20">
        <v>12571</v>
      </c>
    </row>
    <row r="59" spans="1:7">
      <c r="A59" s="26">
        <v>55</v>
      </c>
      <c r="B59" s="26" t="s">
        <v>120</v>
      </c>
      <c r="C59" s="20">
        <v>19911</v>
      </c>
    </row>
    <row r="60" spans="1:7">
      <c r="A60" s="26">
        <v>56</v>
      </c>
      <c r="B60" s="26" t="s">
        <v>124</v>
      </c>
      <c r="C60" s="20">
        <v>254349</v>
      </c>
    </row>
    <row r="61" spans="1:7">
      <c r="A61" s="26">
        <v>57</v>
      </c>
      <c r="B61" s="26" t="s">
        <v>125</v>
      </c>
      <c r="C61" s="20">
        <v>73712</v>
      </c>
    </row>
    <row r="62" spans="1:7">
      <c r="A62" s="26">
        <v>58</v>
      </c>
      <c r="B62" s="26" t="s">
        <v>230</v>
      </c>
      <c r="C62" s="20">
        <v>13248</v>
      </c>
    </row>
    <row r="63" spans="1:7">
      <c r="A63" s="26">
        <v>59</v>
      </c>
      <c r="B63" s="26" t="s">
        <v>126</v>
      </c>
      <c r="C63" s="20">
        <v>272184</v>
      </c>
    </row>
    <row r="64" spans="1:7">
      <c r="A64" s="26">
        <v>60</v>
      </c>
      <c r="B64" s="26" t="s">
        <v>191</v>
      </c>
      <c r="C64" s="20">
        <v>5425</v>
      </c>
    </row>
    <row r="65" spans="1:3">
      <c r="A65" s="26">
        <v>61</v>
      </c>
      <c r="B65" s="26" t="s">
        <v>129</v>
      </c>
      <c r="C65" s="20">
        <v>14623</v>
      </c>
    </row>
    <row r="66" spans="1:3">
      <c r="A66" s="26">
        <v>62</v>
      </c>
      <c r="B66" s="26" t="s">
        <v>130</v>
      </c>
      <c r="C66" s="20">
        <v>258799</v>
      </c>
    </row>
    <row r="67" spans="1:3">
      <c r="A67" s="26">
        <v>63</v>
      </c>
      <c r="B67" s="26" t="s">
        <v>131</v>
      </c>
      <c r="C67" s="20">
        <v>219173</v>
      </c>
    </row>
    <row r="68" spans="1:3">
      <c r="A68" s="26">
        <v>64</v>
      </c>
      <c r="B68" s="26" t="s">
        <v>132</v>
      </c>
      <c r="C68" s="20">
        <v>87560</v>
      </c>
    </row>
    <row r="69" spans="1:3">
      <c r="A69" s="26">
        <v>65</v>
      </c>
      <c r="B69" s="26" t="s">
        <v>231</v>
      </c>
      <c r="C69" s="20">
        <v>63491</v>
      </c>
    </row>
    <row r="70" spans="1:3">
      <c r="A70" s="26">
        <v>66</v>
      </c>
      <c r="B70" s="26" t="s">
        <v>135</v>
      </c>
      <c r="C70" s="20">
        <v>153498</v>
      </c>
    </row>
    <row r="71" spans="1:3">
      <c r="A71" s="26">
        <v>67</v>
      </c>
      <c r="B71" s="26" t="s">
        <v>232</v>
      </c>
      <c r="C71" s="20">
        <v>225260</v>
      </c>
    </row>
    <row r="72" spans="1:3">
      <c r="A72" s="26">
        <v>68</v>
      </c>
      <c r="B72" s="26" t="s">
        <v>233</v>
      </c>
      <c r="C72" s="20">
        <v>32413</v>
      </c>
    </row>
    <row r="73" spans="1:3">
      <c r="A73" s="26">
        <v>69</v>
      </c>
      <c r="B73" s="26" t="s">
        <v>234</v>
      </c>
      <c r="C73" s="20">
        <v>142116</v>
      </c>
    </row>
    <row r="74" spans="1:3">
      <c r="A74" s="26">
        <v>70</v>
      </c>
      <c r="B74" s="26" t="s">
        <v>137</v>
      </c>
      <c r="C74" s="20">
        <v>132822</v>
      </c>
    </row>
    <row r="75" spans="1:3">
      <c r="A75" s="26">
        <v>71</v>
      </c>
      <c r="B75" s="26" t="s">
        <v>138</v>
      </c>
      <c r="C75" s="20">
        <v>76364</v>
      </c>
    </row>
    <row r="76" spans="1:3">
      <c r="A76" s="26">
        <v>72</v>
      </c>
      <c r="B76" s="26" t="s">
        <v>139</v>
      </c>
      <c r="C76" s="20">
        <v>108892</v>
      </c>
    </row>
    <row r="77" spans="1:3">
      <c r="A77" s="26">
        <v>73</v>
      </c>
      <c r="B77" s="26" t="s">
        <v>140</v>
      </c>
      <c r="C77" s="20">
        <v>23573</v>
      </c>
    </row>
    <row r="78" spans="1:3">
      <c r="A78" s="26">
        <v>74</v>
      </c>
      <c r="B78" s="26" t="s">
        <v>142</v>
      </c>
      <c r="C78" s="20">
        <v>21207</v>
      </c>
    </row>
    <row r="79" spans="1:3">
      <c r="A79" s="26">
        <v>75</v>
      </c>
      <c r="B79" s="26" t="s">
        <v>144</v>
      </c>
      <c r="C79" s="20">
        <v>47705</v>
      </c>
    </row>
    <row r="80" spans="1:3">
      <c r="A80" s="26">
        <v>76</v>
      </c>
      <c r="B80" s="26" t="s">
        <v>145</v>
      </c>
      <c r="C80" s="20">
        <v>234275</v>
      </c>
    </row>
    <row r="81" spans="1:3">
      <c r="A81" s="26">
        <v>77</v>
      </c>
      <c r="B81" s="26" t="s">
        <v>235</v>
      </c>
      <c r="C81" s="20">
        <v>242237</v>
      </c>
    </row>
    <row r="82" spans="1:3">
      <c r="A82" s="26">
        <v>78</v>
      </c>
      <c r="B82" s="26" t="s">
        <v>150</v>
      </c>
      <c r="C82" s="20">
        <v>6502</v>
      </c>
    </row>
    <row r="83" spans="1:3">
      <c r="A83" s="26">
        <v>79</v>
      </c>
      <c r="B83" s="26" t="s">
        <v>509</v>
      </c>
      <c r="C83" s="20">
        <v>16212</v>
      </c>
    </row>
    <row r="84" spans="1:3">
      <c r="A84" s="26">
        <v>80</v>
      </c>
      <c r="B84" s="26" t="s">
        <v>236</v>
      </c>
      <c r="C84" s="20">
        <v>14152</v>
      </c>
    </row>
    <row r="85" spans="1:3">
      <c r="A85" s="26">
        <v>81</v>
      </c>
      <c r="B85" s="26" t="s">
        <v>153</v>
      </c>
      <c r="C85" s="20">
        <v>8419</v>
      </c>
    </row>
    <row r="86" spans="1:3">
      <c r="A86" s="26">
        <v>82</v>
      </c>
      <c r="B86" s="26" t="s">
        <v>160</v>
      </c>
      <c r="C86" s="20">
        <v>72743</v>
      </c>
    </row>
    <row r="87" spans="1:3">
      <c r="A87" s="26">
        <v>83</v>
      </c>
      <c r="B87" s="26" t="s">
        <v>162</v>
      </c>
      <c r="C87" s="20">
        <v>7142</v>
      </c>
    </row>
    <row r="88" spans="1:3">
      <c r="A88" s="26">
        <v>84</v>
      </c>
      <c r="B88" s="26" t="s">
        <v>237</v>
      </c>
      <c r="C88" s="20">
        <v>42612</v>
      </c>
    </row>
    <row r="89" spans="1:3">
      <c r="A89" s="26">
        <v>85</v>
      </c>
      <c r="B89" s="26" t="s">
        <v>163</v>
      </c>
      <c r="C89" s="20">
        <v>79556</v>
      </c>
    </row>
    <row r="90" spans="1:3">
      <c r="A90" s="26">
        <v>86</v>
      </c>
      <c r="B90" s="26" t="s">
        <v>164</v>
      </c>
      <c r="C90" s="20">
        <v>52309</v>
      </c>
    </row>
    <row r="91" spans="1:3">
      <c r="A91" s="26">
        <v>87</v>
      </c>
      <c r="B91" s="26" t="s">
        <v>192</v>
      </c>
      <c r="C91" s="20">
        <v>54772</v>
      </c>
    </row>
    <row r="92" spans="1:3">
      <c r="A92" s="26">
        <v>88</v>
      </c>
      <c r="B92" s="26" t="s">
        <v>166</v>
      </c>
      <c r="C92" s="20">
        <v>220659</v>
      </c>
    </row>
    <row r="93" spans="1:3">
      <c r="A93" s="26">
        <v>89</v>
      </c>
      <c r="B93" s="26" t="s">
        <v>167</v>
      </c>
      <c r="C93" s="20">
        <v>58480</v>
      </c>
    </row>
    <row r="94" spans="1:3">
      <c r="A94" s="26">
        <v>90</v>
      </c>
      <c r="B94" s="26" t="s">
        <v>238</v>
      </c>
      <c r="C94" s="20">
        <v>17608</v>
      </c>
    </row>
    <row r="95" spans="1:3">
      <c r="A95" s="26"/>
      <c r="B95" s="136"/>
      <c r="C95" s="20"/>
    </row>
    <row r="96" spans="1:3">
      <c r="A96" s="26"/>
      <c r="B96" s="23" t="s">
        <v>11</v>
      </c>
      <c r="C96" s="273">
        <f>MEDIAN(C5:C94)</f>
        <v>57117</v>
      </c>
    </row>
    <row r="97" spans="1:8">
      <c r="A97" s="26"/>
      <c r="B97" s="23" t="s">
        <v>10</v>
      </c>
      <c r="C97" s="273">
        <f>AVERAGE(C5:C94)</f>
        <v>90954.35555555555</v>
      </c>
    </row>
    <row r="98" spans="1:8">
      <c r="A98" s="26"/>
      <c r="B98" s="23" t="s">
        <v>239</v>
      </c>
      <c r="C98" s="273">
        <f>SUM(C5:C94)</f>
        <v>8185892</v>
      </c>
    </row>
    <row r="100" spans="1:8">
      <c r="B100" s="419" t="s">
        <v>177</v>
      </c>
      <c r="C100" s="419"/>
      <c r="D100" s="419"/>
      <c r="E100" s="419"/>
      <c r="F100" s="419"/>
      <c r="G100" s="419"/>
      <c r="H100" s="419"/>
    </row>
  </sheetData>
  <mergeCells count="1">
    <mergeCell ref="B100:H100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E099-6F36-4313-973F-2DEB94540DCE}">
  <sheetPr codeName="Sheet54"/>
  <dimension ref="A1:G100"/>
  <sheetViews>
    <sheetView zoomScaleNormal="100" workbookViewId="0">
      <pane ySplit="1" topLeftCell="A61" activePane="bottomLeft" state="frozen"/>
      <selection pane="bottomLeft" activeCell="F4" sqref="F4"/>
      <selection activeCell="D58" sqref="D58"/>
    </sheetView>
  </sheetViews>
  <sheetFormatPr defaultColWidth="8.85546875" defaultRowHeight="12.75"/>
  <cols>
    <col min="1" max="1" width="3.85546875" customWidth="1"/>
    <col min="2" max="2" width="20.140625" customWidth="1"/>
    <col min="3" max="3" width="12.85546875" style="26" customWidth="1"/>
    <col min="4" max="4" width="14.5703125" customWidth="1"/>
    <col min="5" max="5" width="21.28515625" style="36" customWidth="1"/>
    <col min="6" max="6" width="13.42578125" customWidth="1"/>
    <col min="7" max="7" width="17.42578125" style="26" bestFit="1" customWidth="1"/>
    <col min="8" max="8" width="22" bestFit="1" customWidth="1"/>
    <col min="10" max="10" width="13" bestFit="1" customWidth="1"/>
  </cols>
  <sheetData>
    <row r="1" spans="1:6" ht="15">
      <c r="B1" s="1" t="s">
        <v>510</v>
      </c>
      <c r="C1" s="17"/>
      <c r="D1" s="1"/>
    </row>
    <row r="2" spans="1:6">
      <c r="B2" s="14" t="s">
        <v>511</v>
      </c>
      <c r="C2" s="17"/>
    </row>
    <row r="3" spans="1:6">
      <c r="B3" s="147"/>
      <c r="C3" s="17"/>
    </row>
    <row r="4" spans="1:6" s="274" customFormat="1" ht="15.75">
      <c r="C4" s="275" t="s">
        <v>8</v>
      </c>
      <c r="F4" s="275"/>
    </row>
    <row r="5" spans="1:6">
      <c r="A5" s="26">
        <v>1</v>
      </c>
      <c r="B5" s="19" t="s">
        <v>235</v>
      </c>
      <c r="C5" s="19">
        <v>22422620.289999999</v>
      </c>
    </row>
    <row r="6" spans="1:6">
      <c r="A6" s="26">
        <v>2</v>
      </c>
      <c r="B6" s="26" t="s">
        <v>220</v>
      </c>
      <c r="C6" s="19">
        <v>16631854</v>
      </c>
    </row>
    <row r="7" spans="1:6">
      <c r="A7" s="26">
        <v>3</v>
      </c>
      <c r="B7" s="19" t="s">
        <v>124</v>
      </c>
      <c r="C7" s="19">
        <v>15905644</v>
      </c>
    </row>
    <row r="8" spans="1:6">
      <c r="A8" s="26">
        <v>4</v>
      </c>
      <c r="B8" s="26" t="s">
        <v>189</v>
      </c>
      <c r="C8" s="19">
        <v>14810664.66</v>
      </c>
    </row>
    <row r="9" spans="1:6">
      <c r="A9" s="26">
        <v>5</v>
      </c>
      <c r="B9" s="19" t="s">
        <v>126</v>
      </c>
      <c r="C9" s="19">
        <v>13634506.390000001</v>
      </c>
    </row>
    <row r="10" spans="1:6">
      <c r="A10" s="26">
        <v>6</v>
      </c>
      <c r="B10" s="19" t="s">
        <v>166</v>
      </c>
      <c r="C10" s="19">
        <v>13094028.359999999</v>
      </c>
    </row>
    <row r="11" spans="1:6">
      <c r="A11" s="26">
        <v>7</v>
      </c>
      <c r="B11" s="26" t="s">
        <v>216</v>
      </c>
      <c r="C11" s="19">
        <v>12564711</v>
      </c>
    </row>
    <row r="12" spans="1:6">
      <c r="A12" s="26">
        <v>8</v>
      </c>
      <c r="B12" s="19" t="s">
        <v>145</v>
      </c>
      <c r="C12" s="19">
        <v>12419024.49</v>
      </c>
    </row>
    <row r="13" spans="1:6">
      <c r="A13" s="26">
        <v>9</v>
      </c>
      <c r="B13" s="26" t="s">
        <v>104</v>
      </c>
      <c r="C13" s="19">
        <v>12364004.109999999</v>
      </c>
    </row>
    <row r="14" spans="1:6">
      <c r="A14" s="26">
        <v>10</v>
      </c>
      <c r="B14" s="19" t="s">
        <v>130</v>
      </c>
      <c r="C14" s="19">
        <v>12236163.290000001</v>
      </c>
    </row>
    <row r="15" spans="1:6">
      <c r="A15" s="26">
        <v>11</v>
      </c>
      <c r="B15" s="26" t="s">
        <v>59</v>
      </c>
      <c r="C15" s="19">
        <v>11805258.75</v>
      </c>
    </row>
    <row r="16" spans="1:6">
      <c r="A16" s="26">
        <v>12</v>
      </c>
      <c r="B16" s="19" t="s">
        <v>135</v>
      </c>
      <c r="C16" s="19">
        <v>10185965.379999999</v>
      </c>
    </row>
    <row r="17" spans="1:3">
      <c r="A17" s="26">
        <v>13</v>
      </c>
      <c r="B17" s="19" t="s">
        <v>109</v>
      </c>
      <c r="C17" s="19">
        <v>9499191.3300000001</v>
      </c>
    </row>
    <row r="18" spans="1:3">
      <c r="A18" s="26">
        <v>14</v>
      </c>
      <c r="B18" s="19" t="s">
        <v>232</v>
      </c>
      <c r="C18" s="19">
        <v>9094353.2899999991</v>
      </c>
    </row>
    <row r="19" spans="1:3">
      <c r="A19" s="26">
        <v>15</v>
      </c>
      <c r="B19" s="19" t="s">
        <v>234</v>
      </c>
      <c r="C19" s="19">
        <v>8621671.8399999999</v>
      </c>
    </row>
    <row r="20" spans="1:3">
      <c r="A20" s="26">
        <v>16</v>
      </c>
      <c r="B20" s="26" t="s">
        <v>70</v>
      </c>
      <c r="C20" s="19">
        <v>8594727.0300000012</v>
      </c>
    </row>
    <row r="21" spans="1:3">
      <c r="A21" s="26">
        <v>17</v>
      </c>
      <c r="B21" s="19" t="s">
        <v>137</v>
      </c>
      <c r="C21" s="19">
        <v>8018200.79</v>
      </c>
    </row>
    <row r="22" spans="1:3">
      <c r="A22" s="26">
        <v>18</v>
      </c>
      <c r="B22" s="26" t="s">
        <v>227</v>
      </c>
      <c r="C22" s="19">
        <v>7808026.0699999994</v>
      </c>
    </row>
    <row r="23" spans="1:3">
      <c r="A23" s="26">
        <v>19</v>
      </c>
      <c r="B23" s="26" t="s">
        <v>92</v>
      </c>
      <c r="C23" s="19">
        <v>7515946.4199999999</v>
      </c>
    </row>
    <row r="24" spans="1:3">
      <c r="A24" s="26">
        <v>20</v>
      </c>
      <c r="B24" s="19" t="s">
        <v>131</v>
      </c>
      <c r="C24" s="19">
        <v>7438588.3599999994</v>
      </c>
    </row>
    <row r="25" spans="1:3">
      <c r="A25" s="26">
        <v>21</v>
      </c>
      <c r="B25" s="26" t="s">
        <v>79</v>
      </c>
      <c r="C25" s="19">
        <v>6986345</v>
      </c>
    </row>
    <row r="26" spans="1:3">
      <c r="A26" s="26">
        <v>22</v>
      </c>
      <c r="B26" s="19" t="s">
        <v>167</v>
      </c>
      <c r="C26" s="19">
        <v>6801733.7999999998</v>
      </c>
    </row>
    <row r="27" spans="1:3">
      <c r="A27" s="26">
        <v>23</v>
      </c>
      <c r="B27" s="26" t="s">
        <v>76</v>
      </c>
      <c r="C27" s="19">
        <v>6798023.9199999999</v>
      </c>
    </row>
    <row r="28" spans="1:3">
      <c r="A28" s="26">
        <v>24</v>
      </c>
      <c r="B28" s="26" t="s">
        <v>219</v>
      </c>
      <c r="C28" s="19">
        <v>6114551.8399999999</v>
      </c>
    </row>
    <row r="29" spans="1:3">
      <c r="A29" s="26">
        <v>25</v>
      </c>
      <c r="B29" s="19" t="s">
        <v>163</v>
      </c>
      <c r="C29" s="19">
        <v>6005961.4400000004</v>
      </c>
    </row>
    <row r="30" spans="1:3">
      <c r="A30" s="26">
        <v>26</v>
      </c>
      <c r="B30" s="26" t="s">
        <v>32</v>
      </c>
      <c r="C30" s="19">
        <v>5834805.6899999995</v>
      </c>
    </row>
    <row r="31" spans="1:3">
      <c r="A31" s="26">
        <v>27</v>
      </c>
      <c r="B31" s="26" t="s">
        <v>228</v>
      </c>
      <c r="C31" s="19">
        <v>5705586.2000000002</v>
      </c>
    </row>
    <row r="32" spans="1:3">
      <c r="A32" s="26">
        <v>28</v>
      </c>
      <c r="B32" s="26" t="s">
        <v>56</v>
      </c>
      <c r="C32" s="19">
        <v>5587755.9700000007</v>
      </c>
    </row>
    <row r="33" spans="1:3">
      <c r="A33" s="26">
        <v>29</v>
      </c>
      <c r="B33" s="26" t="s">
        <v>221</v>
      </c>
      <c r="C33" s="19">
        <v>5555937.3200000003</v>
      </c>
    </row>
    <row r="34" spans="1:3">
      <c r="A34" s="26">
        <v>30</v>
      </c>
      <c r="B34" s="19" t="s">
        <v>160</v>
      </c>
      <c r="C34" s="19">
        <v>5327315.7200000007</v>
      </c>
    </row>
    <row r="35" spans="1:3">
      <c r="A35" s="26">
        <v>31</v>
      </c>
      <c r="B35" s="19" t="s">
        <v>113</v>
      </c>
      <c r="C35" s="19">
        <v>4828533.87</v>
      </c>
    </row>
    <row r="36" spans="1:3">
      <c r="A36" s="26">
        <v>32</v>
      </c>
      <c r="B36" s="19" t="s">
        <v>139</v>
      </c>
      <c r="C36" s="19">
        <v>4561965.9400000004</v>
      </c>
    </row>
    <row r="37" spans="1:3">
      <c r="A37" s="26">
        <v>33</v>
      </c>
      <c r="B37" s="26" t="s">
        <v>222</v>
      </c>
      <c r="C37" s="19">
        <v>4505174.6900000004</v>
      </c>
    </row>
    <row r="38" spans="1:3">
      <c r="A38" s="26">
        <v>34</v>
      </c>
      <c r="B38" s="19" t="s">
        <v>125</v>
      </c>
      <c r="C38" s="19">
        <v>4325847</v>
      </c>
    </row>
    <row r="39" spans="1:3">
      <c r="A39" s="26">
        <v>35</v>
      </c>
      <c r="B39" s="26" t="s">
        <v>52</v>
      </c>
      <c r="C39" s="19">
        <v>4291830</v>
      </c>
    </row>
    <row r="40" spans="1:3">
      <c r="A40" s="26">
        <v>36</v>
      </c>
      <c r="B40" s="26" t="s">
        <v>105</v>
      </c>
      <c r="C40" s="19">
        <v>4009157.45</v>
      </c>
    </row>
    <row r="41" spans="1:3">
      <c r="A41" s="26">
        <v>37</v>
      </c>
      <c r="B41" s="26" t="s">
        <v>24</v>
      </c>
      <c r="C41" s="19">
        <v>3860217</v>
      </c>
    </row>
    <row r="42" spans="1:3">
      <c r="A42" s="26">
        <v>38</v>
      </c>
      <c r="B42" s="19" t="s">
        <v>229</v>
      </c>
      <c r="C42" s="19">
        <v>3848424.74</v>
      </c>
    </row>
    <row r="43" spans="1:3">
      <c r="A43" s="26">
        <v>39</v>
      </c>
      <c r="B43" s="19" t="s">
        <v>132</v>
      </c>
      <c r="C43" s="19">
        <v>3515565.81</v>
      </c>
    </row>
    <row r="44" spans="1:3">
      <c r="A44" s="26">
        <v>40</v>
      </c>
      <c r="B44" s="26" t="s">
        <v>217</v>
      </c>
      <c r="C44" s="19">
        <v>3498661.14</v>
      </c>
    </row>
    <row r="45" spans="1:3">
      <c r="A45" s="26">
        <v>41</v>
      </c>
      <c r="B45" s="19" t="s">
        <v>120</v>
      </c>
      <c r="C45" s="19">
        <v>3493912.3899999997</v>
      </c>
    </row>
    <row r="46" spans="1:3">
      <c r="A46" s="26">
        <v>42</v>
      </c>
      <c r="B46" s="19" t="s">
        <v>138</v>
      </c>
      <c r="C46" s="19">
        <v>3484258.63</v>
      </c>
    </row>
    <row r="47" spans="1:3">
      <c r="A47" s="26">
        <v>43</v>
      </c>
      <c r="B47" s="26" t="s">
        <v>224</v>
      </c>
      <c r="C47" s="19">
        <v>3414094.7300000004</v>
      </c>
    </row>
    <row r="48" spans="1:3">
      <c r="A48" s="26">
        <v>44</v>
      </c>
      <c r="B48" s="26" t="s">
        <v>49</v>
      </c>
      <c r="C48" s="19">
        <v>3358378.44</v>
      </c>
    </row>
    <row r="49" spans="1:6">
      <c r="A49" s="26">
        <v>45</v>
      </c>
      <c r="B49" s="26" t="s">
        <v>112</v>
      </c>
      <c r="C49" s="26">
        <v>3241442.2600000002</v>
      </c>
    </row>
    <row r="50" spans="1:6">
      <c r="A50" s="26">
        <v>46</v>
      </c>
      <c r="B50" s="26" t="s">
        <v>88</v>
      </c>
      <c r="C50" s="19">
        <v>3030346.89</v>
      </c>
    </row>
    <row r="51" spans="1:6">
      <c r="A51" s="26">
        <v>47</v>
      </c>
      <c r="B51" s="19" t="s">
        <v>116</v>
      </c>
      <c r="C51" s="19">
        <v>2767534.98</v>
      </c>
    </row>
    <row r="52" spans="1:6">
      <c r="A52" s="26">
        <v>48</v>
      </c>
      <c r="B52" s="19" t="s">
        <v>237</v>
      </c>
      <c r="C52" s="19">
        <v>2749863.5700000003</v>
      </c>
      <c r="D52" s="51"/>
      <c r="E52" s="51"/>
      <c r="F52" s="51"/>
    </row>
    <row r="53" spans="1:6">
      <c r="A53" s="26">
        <v>49</v>
      </c>
      <c r="B53" s="26" t="s">
        <v>65</v>
      </c>
      <c r="C53" s="19">
        <v>2619654.58</v>
      </c>
    </row>
    <row r="54" spans="1:6">
      <c r="A54" s="26">
        <v>50</v>
      </c>
      <c r="B54" s="19" t="s">
        <v>140</v>
      </c>
      <c r="C54" s="19">
        <v>2322662.23</v>
      </c>
    </row>
    <row r="55" spans="1:6">
      <c r="A55" s="26">
        <v>51</v>
      </c>
      <c r="B55" s="26" t="s">
        <v>225</v>
      </c>
      <c r="C55" s="19">
        <v>2276470</v>
      </c>
    </row>
    <row r="56" spans="1:6">
      <c r="A56" s="26">
        <v>52</v>
      </c>
      <c r="B56" s="26" t="s">
        <v>75</v>
      </c>
      <c r="C56" s="19">
        <v>2268012.62</v>
      </c>
    </row>
    <row r="57" spans="1:6">
      <c r="A57" s="26">
        <v>53</v>
      </c>
      <c r="B57" s="19" t="s">
        <v>144</v>
      </c>
      <c r="C57" s="19">
        <v>2219985.1799999997</v>
      </c>
    </row>
    <row r="58" spans="1:6">
      <c r="A58" s="26">
        <v>54</v>
      </c>
      <c r="B58" s="26" t="s">
        <v>223</v>
      </c>
      <c r="C58" s="19">
        <v>2206490.56</v>
      </c>
    </row>
    <row r="59" spans="1:6">
      <c r="A59" s="26">
        <v>55</v>
      </c>
      <c r="B59" s="26" t="s">
        <v>214</v>
      </c>
      <c r="C59" s="19">
        <v>2186910.9699999997</v>
      </c>
    </row>
    <row r="60" spans="1:6">
      <c r="A60" s="26">
        <v>56</v>
      </c>
      <c r="B60" s="26" t="s">
        <v>33</v>
      </c>
      <c r="C60" s="19">
        <v>2121835.9900000002</v>
      </c>
    </row>
    <row r="61" spans="1:6">
      <c r="A61" s="26">
        <v>57</v>
      </c>
      <c r="B61" s="19" t="s">
        <v>164</v>
      </c>
      <c r="C61" s="19">
        <v>1974760.28</v>
      </c>
    </row>
    <row r="62" spans="1:6">
      <c r="A62" s="26">
        <v>58</v>
      </c>
      <c r="B62" s="19" t="s">
        <v>231</v>
      </c>
      <c r="C62" s="19">
        <v>1891681.03</v>
      </c>
    </row>
    <row r="63" spans="1:6">
      <c r="A63" s="26">
        <v>59</v>
      </c>
      <c r="B63" s="19" t="s">
        <v>233</v>
      </c>
      <c r="C63" s="19">
        <v>1839149.65</v>
      </c>
    </row>
    <row r="64" spans="1:6">
      <c r="A64" s="26">
        <v>60</v>
      </c>
      <c r="B64" s="19" t="s">
        <v>192</v>
      </c>
      <c r="C64" s="19">
        <v>1799884.51</v>
      </c>
    </row>
    <row r="65" spans="1:3">
      <c r="A65" s="26">
        <v>61</v>
      </c>
      <c r="B65" s="26" t="s">
        <v>185</v>
      </c>
      <c r="C65" s="19">
        <v>1654949.77</v>
      </c>
    </row>
    <row r="66" spans="1:3">
      <c r="A66" s="26">
        <v>62</v>
      </c>
      <c r="B66" s="19" t="s">
        <v>230</v>
      </c>
      <c r="C66" s="19">
        <v>1434835.61</v>
      </c>
    </row>
    <row r="67" spans="1:3">
      <c r="A67" s="26">
        <v>63</v>
      </c>
      <c r="B67" s="19" t="s">
        <v>114</v>
      </c>
      <c r="C67" s="19">
        <v>1379958.29</v>
      </c>
    </row>
    <row r="68" spans="1:3">
      <c r="A68" s="26">
        <v>64</v>
      </c>
      <c r="B68" s="26" t="s">
        <v>99</v>
      </c>
      <c r="C68" s="19">
        <v>1269596.78</v>
      </c>
    </row>
    <row r="69" spans="1:3">
      <c r="A69" s="26">
        <v>65</v>
      </c>
      <c r="B69" s="26" t="s">
        <v>215</v>
      </c>
      <c r="C69" s="19">
        <v>1179369.3700000001</v>
      </c>
    </row>
    <row r="70" spans="1:3">
      <c r="A70" s="26">
        <v>66</v>
      </c>
      <c r="B70" s="26" t="s">
        <v>96</v>
      </c>
      <c r="C70" s="19">
        <v>1174621.97</v>
      </c>
    </row>
    <row r="71" spans="1:3">
      <c r="A71" s="26">
        <v>67</v>
      </c>
      <c r="B71" s="26" t="s">
        <v>98</v>
      </c>
      <c r="C71" s="19">
        <v>1112165.47</v>
      </c>
    </row>
    <row r="72" spans="1:3">
      <c r="A72" s="26">
        <v>68</v>
      </c>
      <c r="B72" s="19" t="s">
        <v>129</v>
      </c>
      <c r="C72" s="19">
        <v>1088916.6200000001</v>
      </c>
    </row>
    <row r="73" spans="1:3">
      <c r="A73" s="26">
        <v>69</v>
      </c>
      <c r="B73" s="26" t="s">
        <v>108</v>
      </c>
      <c r="C73" s="19">
        <v>1040561.69</v>
      </c>
    </row>
    <row r="74" spans="1:3">
      <c r="A74" s="26">
        <v>70</v>
      </c>
      <c r="B74" s="19" t="s">
        <v>119</v>
      </c>
      <c r="C74" s="19">
        <v>1035490.9</v>
      </c>
    </row>
    <row r="75" spans="1:3">
      <c r="A75" s="26">
        <v>71</v>
      </c>
      <c r="B75" s="19" t="s">
        <v>142</v>
      </c>
      <c r="C75" s="19">
        <v>921866</v>
      </c>
    </row>
    <row r="76" spans="1:3">
      <c r="A76" s="26">
        <v>72</v>
      </c>
      <c r="B76" s="26" t="s">
        <v>218</v>
      </c>
      <c r="C76" s="19">
        <v>850841.41</v>
      </c>
    </row>
    <row r="77" spans="1:3">
      <c r="A77" s="26">
        <v>73</v>
      </c>
      <c r="B77" s="26" t="s">
        <v>91</v>
      </c>
      <c r="C77" s="19">
        <v>748067</v>
      </c>
    </row>
    <row r="78" spans="1:3">
      <c r="A78" s="26">
        <v>74</v>
      </c>
      <c r="B78" s="19" t="s">
        <v>236</v>
      </c>
      <c r="C78" s="19">
        <v>713717.16999999993</v>
      </c>
    </row>
    <row r="79" spans="1:3">
      <c r="A79" s="26">
        <v>75</v>
      </c>
      <c r="B79" s="26" t="s">
        <v>74</v>
      </c>
      <c r="C79" s="19">
        <v>672672.92999999993</v>
      </c>
    </row>
    <row r="80" spans="1:3">
      <c r="A80" s="26">
        <v>76</v>
      </c>
      <c r="B80" s="26" t="s">
        <v>37</v>
      </c>
      <c r="C80" s="19">
        <v>641192.9</v>
      </c>
    </row>
    <row r="81" spans="1:3">
      <c r="A81" s="26">
        <v>77</v>
      </c>
      <c r="B81" s="26" t="s">
        <v>187</v>
      </c>
      <c r="C81" s="19">
        <v>631383.96</v>
      </c>
    </row>
    <row r="82" spans="1:3">
      <c r="A82" s="26">
        <v>78</v>
      </c>
      <c r="B82" s="19" t="s">
        <v>150</v>
      </c>
      <c r="C82" s="19">
        <v>626057.88</v>
      </c>
    </row>
    <row r="83" spans="1:3">
      <c r="A83" s="26">
        <v>79</v>
      </c>
      <c r="B83" s="19" t="s">
        <v>117</v>
      </c>
      <c r="C83" s="19">
        <v>623818.25</v>
      </c>
    </row>
    <row r="84" spans="1:3">
      <c r="A84" s="26">
        <v>80</v>
      </c>
      <c r="B84" s="26" t="s">
        <v>106</v>
      </c>
      <c r="C84" s="19">
        <v>609096.6</v>
      </c>
    </row>
    <row r="85" spans="1:3">
      <c r="A85" s="26">
        <v>81</v>
      </c>
      <c r="B85" s="26" t="s">
        <v>85</v>
      </c>
      <c r="C85" s="19">
        <v>563582.68000000005</v>
      </c>
    </row>
    <row r="86" spans="1:3">
      <c r="A86" s="26">
        <v>82</v>
      </c>
      <c r="B86" s="26" t="s">
        <v>63</v>
      </c>
      <c r="C86" s="19">
        <v>483578.79</v>
      </c>
    </row>
    <row r="87" spans="1:3">
      <c r="A87" s="26">
        <v>83</v>
      </c>
      <c r="B87" s="19" t="s">
        <v>162</v>
      </c>
      <c r="C87" s="19">
        <v>474014.94</v>
      </c>
    </row>
    <row r="88" spans="1:3">
      <c r="A88" s="26">
        <v>84</v>
      </c>
      <c r="B88" s="19" t="s">
        <v>191</v>
      </c>
      <c r="C88" s="19">
        <v>472151.47</v>
      </c>
    </row>
    <row r="89" spans="1:3">
      <c r="A89" s="26">
        <v>85</v>
      </c>
      <c r="B89" s="19" t="s">
        <v>238</v>
      </c>
      <c r="C89" s="19">
        <v>460633</v>
      </c>
    </row>
    <row r="90" spans="1:3">
      <c r="A90" s="26">
        <v>86</v>
      </c>
      <c r="B90" s="26" t="s">
        <v>102</v>
      </c>
      <c r="C90" s="19">
        <v>458739</v>
      </c>
    </row>
    <row r="91" spans="1:3">
      <c r="A91" s="26">
        <v>87</v>
      </c>
      <c r="B91" s="19" t="s">
        <v>153</v>
      </c>
      <c r="C91" s="19">
        <v>437804</v>
      </c>
    </row>
    <row r="92" spans="1:3">
      <c r="A92" s="26">
        <v>88</v>
      </c>
      <c r="B92" s="26" t="s">
        <v>44</v>
      </c>
      <c r="C92" s="19">
        <v>410093</v>
      </c>
    </row>
    <row r="93" spans="1:3">
      <c r="A93" s="26">
        <v>89</v>
      </c>
      <c r="B93" s="26" t="s">
        <v>226</v>
      </c>
      <c r="C93" s="19">
        <v>179045.23</v>
      </c>
    </row>
    <row r="94" spans="1:3">
      <c r="A94" s="26">
        <v>90</v>
      </c>
      <c r="B94" s="26" t="s">
        <v>29</v>
      </c>
      <c r="C94" s="19">
        <v>111202.71</v>
      </c>
    </row>
    <row r="95" spans="1:3">
      <c r="A95" s="26"/>
      <c r="B95" s="36"/>
      <c r="C95"/>
    </row>
    <row r="96" spans="1:3">
      <c r="A96" s="26"/>
      <c r="B96" s="23" t="s">
        <v>11</v>
      </c>
      <c r="C96" s="145">
        <f>MEDIAN(C5:C94)</f>
        <v>3135894.5750000002</v>
      </c>
    </row>
    <row r="97" spans="1:7">
      <c r="A97" s="26"/>
      <c r="B97" s="23" t="s">
        <v>10</v>
      </c>
      <c r="C97" s="145">
        <f>AVERAGE(C5:C94)</f>
        <v>4570621.1030000001</v>
      </c>
    </row>
    <row r="98" spans="1:7">
      <c r="A98" s="26"/>
      <c r="B98" s="23" t="s">
        <v>239</v>
      </c>
      <c r="C98" s="140">
        <f>SUM(C5:C94)</f>
        <v>411355899.27000004</v>
      </c>
    </row>
    <row r="100" spans="1:7">
      <c r="B100" s="414" t="s">
        <v>177</v>
      </c>
      <c r="C100" s="414"/>
      <c r="D100" s="414"/>
      <c r="E100" s="414"/>
      <c r="F100" s="414"/>
      <c r="G100" s="414"/>
    </row>
  </sheetData>
  <mergeCells count="1">
    <mergeCell ref="B100:G100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0E71-3375-4020-B527-07C2252B9CB3}">
  <sheetPr codeName="Sheet55"/>
  <dimension ref="A1:K98"/>
  <sheetViews>
    <sheetView zoomScaleNormal="100" workbookViewId="0">
      <pane ySplit="1" topLeftCell="A64" activePane="bottomLeft" state="frozen"/>
      <selection pane="bottomLeft" activeCell="E20" sqref="E20"/>
      <selection activeCell="D58" sqref="D58"/>
    </sheetView>
  </sheetViews>
  <sheetFormatPr defaultColWidth="8.85546875" defaultRowHeight="12.75"/>
  <cols>
    <col min="1" max="1" width="4.85546875" customWidth="1"/>
    <col min="2" max="2" width="20.5703125" customWidth="1"/>
    <col min="3" max="3" width="10.7109375" style="25" customWidth="1"/>
    <col min="4" max="4" width="16.28515625" customWidth="1"/>
    <col min="5" max="5" width="21" customWidth="1"/>
    <col min="6" max="6" width="11.7109375" style="66" customWidth="1"/>
    <col min="7" max="7" width="9.85546875" bestFit="1" customWidth="1"/>
    <col min="8" max="8" width="9.7109375" customWidth="1"/>
    <col min="9" max="9" width="18.42578125" customWidth="1"/>
    <col min="10" max="10" width="12.7109375" customWidth="1"/>
    <col min="11" max="11" width="24.42578125" style="36" customWidth="1"/>
  </cols>
  <sheetData>
    <row r="1" spans="1:11" ht="15">
      <c r="B1" s="1" t="s">
        <v>512</v>
      </c>
    </row>
    <row r="2" spans="1:11" s="3" customFormat="1" ht="18">
      <c r="B2" s="1"/>
      <c r="C2" s="25"/>
    </row>
    <row r="3" spans="1:11">
      <c r="A3" s="26">
        <v>1</v>
      </c>
      <c r="B3" s="19" t="s">
        <v>191</v>
      </c>
      <c r="C3" s="47">
        <v>703.61465806451611</v>
      </c>
      <c r="I3" s="19"/>
      <c r="J3" s="19"/>
      <c r="K3" s="47"/>
    </row>
    <row r="4" spans="1:11">
      <c r="A4" s="26">
        <v>2</v>
      </c>
      <c r="B4" s="19" t="s">
        <v>44</v>
      </c>
      <c r="C4" s="47">
        <v>157.97110939907549</v>
      </c>
      <c r="I4" s="19"/>
      <c r="J4" s="19"/>
      <c r="K4" s="47"/>
    </row>
    <row r="5" spans="1:11">
      <c r="A5" s="26">
        <v>3</v>
      </c>
      <c r="B5" s="19" t="s">
        <v>162</v>
      </c>
      <c r="C5" s="47">
        <v>149.96093531223747</v>
      </c>
      <c r="I5" s="19"/>
      <c r="J5" s="19"/>
      <c r="K5" s="47"/>
    </row>
    <row r="6" spans="1:11">
      <c r="A6" s="26">
        <v>4</v>
      </c>
      <c r="B6" s="19" t="s">
        <v>167</v>
      </c>
      <c r="C6" s="47">
        <v>120.62211012311901</v>
      </c>
      <c r="I6" s="19"/>
      <c r="J6" s="19"/>
      <c r="K6" s="47"/>
    </row>
    <row r="7" spans="1:11">
      <c r="A7" s="26">
        <v>5</v>
      </c>
      <c r="B7" s="19" t="s">
        <v>63</v>
      </c>
      <c r="C7" s="47">
        <v>110.78551890034363</v>
      </c>
      <c r="I7" s="19"/>
      <c r="J7" s="19"/>
      <c r="K7" s="47"/>
    </row>
    <row r="8" spans="1:11">
      <c r="A8" s="26">
        <v>6</v>
      </c>
      <c r="B8" s="19" t="s">
        <v>230</v>
      </c>
      <c r="C8" s="47">
        <v>108.12780797101449</v>
      </c>
      <c r="I8" s="19"/>
      <c r="J8" s="19"/>
      <c r="K8" s="47"/>
    </row>
    <row r="9" spans="1:11">
      <c r="A9" s="26">
        <v>7</v>
      </c>
      <c r="B9" s="19" t="s">
        <v>236</v>
      </c>
      <c r="C9" s="47">
        <v>104.74795081967213</v>
      </c>
      <c r="I9" s="19"/>
      <c r="J9" s="19"/>
      <c r="K9" s="47"/>
    </row>
    <row r="10" spans="1:11">
      <c r="A10" s="26">
        <v>8</v>
      </c>
      <c r="B10" s="19" t="s">
        <v>163</v>
      </c>
      <c r="C10" s="47">
        <v>90.643961486248685</v>
      </c>
      <c r="I10" s="19"/>
      <c r="J10" s="19"/>
      <c r="K10" s="47"/>
    </row>
    <row r="11" spans="1:11">
      <c r="A11" s="26">
        <v>9</v>
      </c>
      <c r="B11" s="19" t="s">
        <v>116</v>
      </c>
      <c r="C11" s="47">
        <v>85.120509926299718</v>
      </c>
      <c r="I11" s="19"/>
      <c r="J11" s="19"/>
      <c r="K11" s="47"/>
    </row>
    <row r="12" spans="1:11">
      <c r="A12" s="26">
        <v>10</v>
      </c>
      <c r="B12" s="19" t="s">
        <v>150</v>
      </c>
      <c r="C12" s="47">
        <v>83.925099969240236</v>
      </c>
      <c r="I12" s="19"/>
      <c r="J12" s="19"/>
      <c r="K12" s="47"/>
    </row>
    <row r="13" spans="1:11">
      <c r="A13" s="26">
        <v>11</v>
      </c>
      <c r="B13" s="19" t="s">
        <v>49</v>
      </c>
      <c r="C13" s="47">
        <v>82.543834242737063</v>
      </c>
      <c r="I13" s="19"/>
      <c r="J13" s="19"/>
      <c r="K13" s="47"/>
    </row>
    <row r="14" spans="1:11">
      <c r="A14" s="26">
        <v>12</v>
      </c>
      <c r="B14" s="19" t="s">
        <v>102</v>
      </c>
      <c r="C14" s="47">
        <v>76.139253112033188</v>
      </c>
      <c r="I14" s="19"/>
      <c r="J14" s="19"/>
      <c r="K14" s="47"/>
    </row>
    <row r="15" spans="1:11">
      <c r="A15" s="26">
        <v>13</v>
      </c>
      <c r="B15" s="19" t="s">
        <v>189</v>
      </c>
      <c r="C15" s="47">
        <v>74.142665211579953</v>
      </c>
      <c r="I15" s="19"/>
      <c r="J15" s="19"/>
      <c r="K15" s="47"/>
    </row>
    <row r="16" spans="1:11">
      <c r="A16" s="26">
        <v>14</v>
      </c>
      <c r="B16" s="19" t="s">
        <v>74</v>
      </c>
      <c r="C16" s="47">
        <v>73.451946931644457</v>
      </c>
      <c r="I16" s="19"/>
      <c r="J16" s="19"/>
      <c r="K16" s="47"/>
    </row>
    <row r="17" spans="1:11">
      <c r="A17" s="26">
        <v>15</v>
      </c>
      <c r="B17" s="19" t="s">
        <v>37</v>
      </c>
      <c r="C17" s="47">
        <v>72.780124858115784</v>
      </c>
      <c r="I17" s="19"/>
      <c r="J17" s="19"/>
      <c r="K17" s="47"/>
    </row>
    <row r="18" spans="1:11">
      <c r="A18" s="26">
        <v>16</v>
      </c>
      <c r="B18" s="19" t="s">
        <v>105</v>
      </c>
      <c r="C18" s="47">
        <v>72.633611428157337</v>
      </c>
      <c r="I18" s="19"/>
      <c r="J18" s="19"/>
      <c r="K18" s="47"/>
    </row>
    <row r="19" spans="1:11">
      <c r="A19" s="26">
        <v>17</v>
      </c>
      <c r="B19" s="19" t="s">
        <v>187</v>
      </c>
      <c r="C19" s="47">
        <v>71.617962794918327</v>
      </c>
      <c r="I19" s="19"/>
      <c r="J19" s="19"/>
      <c r="K19" s="47"/>
    </row>
    <row r="20" spans="1:11">
      <c r="A20" s="26">
        <v>18</v>
      </c>
      <c r="B20" s="19" t="s">
        <v>225</v>
      </c>
      <c r="C20" s="47">
        <v>71.596112718580954</v>
      </c>
      <c r="I20" s="19"/>
      <c r="J20" s="19"/>
      <c r="K20" s="47"/>
    </row>
    <row r="21" spans="1:11">
      <c r="A21" s="26">
        <v>19</v>
      </c>
      <c r="B21" s="19" t="s">
        <v>24</v>
      </c>
      <c r="C21" s="47">
        <v>69.236592890196221</v>
      </c>
      <c r="I21" s="19"/>
      <c r="J21" s="19"/>
      <c r="K21" s="47"/>
    </row>
    <row r="22" spans="1:11">
      <c r="A22" s="26">
        <v>20</v>
      </c>
      <c r="B22" s="19" t="s">
        <v>135</v>
      </c>
      <c r="C22" s="47">
        <v>67.653304929054457</v>
      </c>
      <c r="I22" s="19"/>
      <c r="J22" s="19"/>
      <c r="K22" s="47"/>
    </row>
    <row r="23" spans="1:11">
      <c r="A23" s="26">
        <v>21</v>
      </c>
      <c r="B23" s="19" t="s">
        <v>96</v>
      </c>
      <c r="C23" s="47">
        <v>66.377823801989152</v>
      </c>
      <c r="I23" s="19"/>
      <c r="J23" s="19"/>
      <c r="K23" s="47"/>
    </row>
    <row r="24" spans="1:11">
      <c r="A24" s="26">
        <v>22</v>
      </c>
      <c r="B24" s="19" t="s">
        <v>125</v>
      </c>
      <c r="C24" s="47">
        <v>65.295569242457134</v>
      </c>
      <c r="I24" s="19"/>
      <c r="J24" s="19"/>
      <c r="K24" s="47"/>
    </row>
    <row r="25" spans="1:11">
      <c r="A25" s="26">
        <v>23</v>
      </c>
      <c r="B25" s="19" t="s">
        <v>237</v>
      </c>
      <c r="C25" s="47">
        <v>64.955294283300475</v>
      </c>
      <c r="I25" s="19"/>
      <c r="J25" s="19"/>
      <c r="K25" s="47"/>
    </row>
    <row r="26" spans="1:11">
      <c r="A26" s="26">
        <v>24</v>
      </c>
      <c r="B26" s="19" t="s">
        <v>130</v>
      </c>
      <c r="C26" s="47">
        <v>64.398348216183209</v>
      </c>
      <c r="I26" s="19"/>
      <c r="J26" s="19"/>
      <c r="K26" s="47"/>
    </row>
    <row r="27" spans="1:11">
      <c r="A27" s="26">
        <v>25</v>
      </c>
      <c r="B27" s="19" t="s">
        <v>166</v>
      </c>
      <c r="C27" s="47">
        <v>63.475797497496139</v>
      </c>
      <c r="I27" s="19"/>
      <c r="J27" s="19"/>
      <c r="K27" s="47"/>
    </row>
    <row r="28" spans="1:11">
      <c r="A28" s="26">
        <v>26</v>
      </c>
      <c r="B28" s="19" t="s">
        <v>33</v>
      </c>
      <c r="C28" s="47">
        <v>60.544312903041721</v>
      </c>
      <c r="I28" s="19"/>
      <c r="J28" s="19"/>
      <c r="K28" s="47"/>
    </row>
    <row r="29" spans="1:11">
      <c r="A29" s="26">
        <v>27</v>
      </c>
      <c r="B29" s="19" t="s">
        <v>129</v>
      </c>
      <c r="C29" s="47">
        <v>60.034534637215344</v>
      </c>
      <c r="I29" s="19"/>
      <c r="J29" s="19"/>
      <c r="K29" s="47"/>
    </row>
    <row r="30" spans="1:11">
      <c r="A30" s="26">
        <v>28</v>
      </c>
      <c r="B30" s="19" t="s">
        <v>104</v>
      </c>
      <c r="C30" s="47">
        <v>58.867520080369083</v>
      </c>
      <c r="I30" s="19"/>
      <c r="J30" s="19"/>
      <c r="K30" s="47"/>
    </row>
    <row r="31" spans="1:11">
      <c r="A31" s="26">
        <v>29</v>
      </c>
      <c r="B31" s="19" t="s">
        <v>160</v>
      </c>
      <c r="C31" s="47">
        <v>58.532876015561634</v>
      </c>
    </row>
    <row r="32" spans="1:11">
      <c r="A32" s="26">
        <v>30</v>
      </c>
      <c r="B32" s="19" t="s">
        <v>113</v>
      </c>
      <c r="C32" s="47">
        <v>58.45102878929513</v>
      </c>
      <c r="I32" s="19"/>
      <c r="J32" s="19"/>
      <c r="K32" s="47"/>
    </row>
    <row r="33" spans="1:11">
      <c r="A33" s="26">
        <v>31</v>
      </c>
      <c r="B33" s="19" t="s">
        <v>56</v>
      </c>
      <c r="C33" s="47">
        <v>58.254943963135567</v>
      </c>
      <c r="I33" s="19"/>
      <c r="J33" s="19"/>
      <c r="K33" s="47"/>
    </row>
    <row r="34" spans="1:11">
      <c r="A34" s="26">
        <v>32</v>
      </c>
      <c r="B34" s="19" t="s">
        <v>215</v>
      </c>
      <c r="C34" s="47">
        <v>58.117053663824969</v>
      </c>
      <c r="I34" s="19"/>
      <c r="J34" s="19"/>
      <c r="K34" s="47"/>
    </row>
    <row r="35" spans="1:11">
      <c r="A35" s="26">
        <v>33</v>
      </c>
      <c r="B35" s="19" t="s">
        <v>75</v>
      </c>
      <c r="C35" s="47">
        <v>57.619344037396473</v>
      </c>
      <c r="I35" s="19"/>
      <c r="J35" s="19"/>
      <c r="K35" s="47"/>
    </row>
    <row r="36" spans="1:11">
      <c r="A36" s="26">
        <v>34</v>
      </c>
      <c r="B36" s="19" t="s">
        <v>114</v>
      </c>
      <c r="C36" s="47">
        <v>57.114218206000864</v>
      </c>
      <c r="I36" s="19"/>
      <c r="J36" s="19"/>
      <c r="K36" s="47"/>
    </row>
    <row r="37" spans="1:11">
      <c r="A37" s="26">
        <v>35</v>
      </c>
      <c r="B37" s="19" t="s">
        <v>221</v>
      </c>
      <c r="C37" s="47">
        <v>56.758684197084399</v>
      </c>
      <c r="I37" s="19"/>
      <c r="J37" s="19"/>
      <c r="K37" s="47"/>
    </row>
    <row r="38" spans="1:11">
      <c r="A38" s="26">
        <v>36</v>
      </c>
      <c r="B38" s="19" t="s">
        <v>185</v>
      </c>
      <c r="C38" s="47">
        <v>56.130435829602497</v>
      </c>
      <c r="I38" s="19"/>
      <c r="J38" s="19"/>
      <c r="K38" s="47"/>
    </row>
    <row r="39" spans="1:11">
      <c r="A39" s="26">
        <v>37</v>
      </c>
      <c r="B39" s="19" t="s">
        <v>137</v>
      </c>
      <c r="C39" s="47">
        <v>55.510307027450274</v>
      </c>
      <c r="I39" s="19"/>
      <c r="J39" s="19"/>
      <c r="K39" s="47"/>
    </row>
    <row r="40" spans="1:11">
      <c r="A40" s="26">
        <v>38</v>
      </c>
      <c r="B40" s="19" t="s">
        <v>106</v>
      </c>
      <c r="C40" s="47">
        <v>54.18044831880448</v>
      </c>
      <c r="I40" s="19"/>
      <c r="J40" s="19"/>
      <c r="K40" s="47"/>
    </row>
    <row r="41" spans="1:11">
      <c r="A41" s="26">
        <v>39</v>
      </c>
      <c r="B41" s="19" t="s">
        <v>234</v>
      </c>
      <c r="C41" s="47">
        <v>53.869002153170655</v>
      </c>
      <c r="I41" s="19"/>
      <c r="J41" s="19"/>
      <c r="K41" s="47"/>
    </row>
    <row r="42" spans="1:11">
      <c r="A42" s="26">
        <v>40</v>
      </c>
      <c r="B42" s="19" t="s">
        <v>153</v>
      </c>
      <c r="C42" s="47">
        <v>53.431880270816009</v>
      </c>
      <c r="I42" s="19"/>
      <c r="J42" s="19"/>
      <c r="K42" s="47"/>
    </row>
    <row r="43" spans="1:11">
      <c r="A43" s="26">
        <v>41</v>
      </c>
      <c r="B43" s="19" t="s">
        <v>99</v>
      </c>
      <c r="C43" s="47">
        <v>52.886644172290261</v>
      </c>
      <c r="I43" s="19"/>
      <c r="J43" s="19"/>
      <c r="K43" s="47"/>
    </row>
    <row r="44" spans="1:11">
      <c r="A44" s="26">
        <v>42</v>
      </c>
      <c r="B44" s="19" t="s">
        <v>235</v>
      </c>
      <c r="C44" s="47">
        <v>51.97184575436453</v>
      </c>
      <c r="I44" s="19"/>
      <c r="J44" s="19"/>
      <c r="K44" s="47"/>
    </row>
    <row r="45" spans="1:11">
      <c r="A45" s="26">
        <v>43</v>
      </c>
      <c r="B45" s="19" t="s">
        <v>222</v>
      </c>
      <c r="C45" s="47">
        <v>51.965796066670514</v>
      </c>
      <c r="I45" s="19"/>
      <c r="J45" s="19"/>
      <c r="K45" s="47"/>
    </row>
    <row r="46" spans="1:11">
      <c r="A46" s="26">
        <v>44</v>
      </c>
      <c r="B46" s="19" t="s">
        <v>117</v>
      </c>
      <c r="C46" s="47">
        <v>51.706308169596689</v>
      </c>
      <c r="I46" s="19"/>
      <c r="J46" s="19"/>
      <c r="K46" s="47"/>
    </row>
    <row r="47" spans="1:11">
      <c r="A47" s="26">
        <v>45</v>
      </c>
      <c r="B47" s="19" t="s">
        <v>224</v>
      </c>
      <c r="C47" s="47">
        <v>51.540507087755323</v>
      </c>
      <c r="I47" s="19"/>
      <c r="J47" s="19"/>
      <c r="K47" s="47"/>
    </row>
    <row r="48" spans="1:11">
      <c r="A48" s="26">
        <v>46</v>
      </c>
      <c r="B48" s="19" t="s">
        <v>140</v>
      </c>
      <c r="C48" s="47">
        <v>50.20998600093327</v>
      </c>
      <c r="I48" s="19"/>
      <c r="J48" s="19"/>
      <c r="K48" s="47"/>
    </row>
    <row r="49" spans="1:11">
      <c r="A49" s="26">
        <v>47</v>
      </c>
      <c r="B49" s="19" t="s">
        <v>226</v>
      </c>
      <c r="C49" s="47">
        <v>50.054579256360078</v>
      </c>
      <c r="I49" s="19"/>
      <c r="J49" s="19"/>
      <c r="K49" s="47"/>
    </row>
    <row r="50" spans="1:11">
      <c r="A50" s="26">
        <v>48</v>
      </c>
      <c r="B50" s="19" t="s">
        <v>92</v>
      </c>
      <c r="C50" s="47">
        <v>49.874228058766541</v>
      </c>
      <c r="I50" s="19"/>
      <c r="J50" s="19"/>
      <c r="K50" s="47"/>
    </row>
    <row r="51" spans="1:11">
      <c r="A51" s="26">
        <v>49</v>
      </c>
      <c r="B51" s="19" t="s">
        <v>218</v>
      </c>
      <c r="C51" s="47">
        <v>49.381393499709809</v>
      </c>
      <c r="D51" s="26"/>
      <c r="E51" s="136"/>
      <c r="F51" s="19"/>
      <c r="I51" s="19"/>
      <c r="J51" s="19"/>
      <c r="K51" s="47"/>
    </row>
    <row r="52" spans="1:11">
      <c r="A52" s="26">
        <v>50</v>
      </c>
      <c r="B52" s="19" t="s">
        <v>214</v>
      </c>
      <c r="C52" s="47">
        <v>49.099931971261782</v>
      </c>
      <c r="I52" s="19"/>
      <c r="J52" s="19"/>
      <c r="K52" s="47"/>
    </row>
    <row r="53" spans="1:11">
      <c r="A53" s="26">
        <v>51</v>
      </c>
      <c r="B53" s="19" t="s">
        <v>29</v>
      </c>
      <c r="C53" s="47">
        <v>48.85883567662566</v>
      </c>
      <c r="I53" s="19"/>
      <c r="J53" s="19"/>
      <c r="K53" s="47"/>
    </row>
    <row r="54" spans="1:11">
      <c r="A54" s="26">
        <v>52</v>
      </c>
      <c r="B54" s="19" t="s">
        <v>108</v>
      </c>
      <c r="C54" s="47">
        <v>48.272485154945258</v>
      </c>
      <c r="I54" s="19"/>
      <c r="J54" s="19"/>
      <c r="K54" s="47"/>
    </row>
    <row r="55" spans="1:11">
      <c r="A55" s="26">
        <v>53</v>
      </c>
      <c r="B55" s="19" t="s">
        <v>138</v>
      </c>
      <c r="C55" s="47">
        <v>48.086297208108533</v>
      </c>
      <c r="I55" s="19"/>
      <c r="J55" s="19"/>
      <c r="K55" s="47"/>
    </row>
    <row r="56" spans="1:11">
      <c r="A56" s="26">
        <v>54</v>
      </c>
      <c r="B56" s="19" t="s">
        <v>120</v>
      </c>
      <c r="C56" s="47">
        <v>47.144794334789815</v>
      </c>
      <c r="I56" s="19"/>
      <c r="J56" s="19"/>
      <c r="K56" s="47"/>
    </row>
    <row r="57" spans="1:11">
      <c r="A57" s="26">
        <v>55</v>
      </c>
      <c r="B57" s="19" t="s">
        <v>233</v>
      </c>
      <c r="C57" s="47">
        <v>47.026008083176507</v>
      </c>
      <c r="I57" s="19"/>
      <c r="J57" s="19"/>
      <c r="K57" s="47"/>
    </row>
    <row r="58" spans="1:11">
      <c r="A58" s="26">
        <v>56</v>
      </c>
      <c r="B58" s="19" t="s">
        <v>119</v>
      </c>
      <c r="C58" s="47">
        <v>46.888847767086112</v>
      </c>
      <c r="I58" s="19"/>
      <c r="J58" s="19"/>
      <c r="K58" s="47"/>
    </row>
    <row r="59" spans="1:11">
      <c r="A59" s="26">
        <v>57</v>
      </c>
      <c r="B59" s="19" t="s">
        <v>126</v>
      </c>
      <c r="C59" s="47">
        <v>46.832642624107223</v>
      </c>
      <c r="I59" s="19"/>
      <c r="J59" s="19"/>
      <c r="K59" s="47"/>
    </row>
    <row r="60" spans="1:11">
      <c r="A60" s="26">
        <v>58</v>
      </c>
      <c r="B60" s="19" t="s">
        <v>229</v>
      </c>
      <c r="C60" s="47">
        <v>46.547349544509004</v>
      </c>
      <c r="I60" s="19"/>
      <c r="J60" s="19"/>
      <c r="K60" s="47"/>
    </row>
    <row r="61" spans="1:11">
      <c r="A61" s="26">
        <v>59</v>
      </c>
      <c r="B61" s="19" t="s">
        <v>228</v>
      </c>
      <c r="C61" s="47">
        <v>45.08420279090349</v>
      </c>
      <c r="I61" s="19"/>
      <c r="J61" s="19"/>
      <c r="K61" s="47"/>
    </row>
    <row r="62" spans="1:11">
      <c r="A62" s="26">
        <v>60</v>
      </c>
      <c r="B62" s="19" t="s">
        <v>88</v>
      </c>
      <c r="C62" s="47">
        <v>44.558027466952908</v>
      </c>
      <c r="I62" s="19"/>
      <c r="J62" s="19"/>
      <c r="K62" s="47"/>
    </row>
    <row r="63" spans="1:11">
      <c r="A63" s="26">
        <v>61</v>
      </c>
      <c r="B63" s="19" t="s">
        <v>217</v>
      </c>
      <c r="C63" s="47">
        <v>44.433085344170692</v>
      </c>
      <c r="I63" s="19"/>
      <c r="J63" s="19"/>
      <c r="K63" s="47"/>
    </row>
    <row r="64" spans="1:11">
      <c r="A64" s="26">
        <v>62</v>
      </c>
      <c r="B64" s="19" t="s">
        <v>85</v>
      </c>
      <c r="C64" s="47">
        <v>44.331210571855586</v>
      </c>
      <c r="I64" s="19"/>
      <c r="J64" s="19"/>
      <c r="K64" s="47"/>
    </row>
    <row r="65" spans="1:11">
      <c r="A65" s="26">
        <v>63</v>
      </c>
      <c r="B65" s="26" t="s">
        <v>112</v>
      </c>
      <c r="C65" s="47">
        <v>44.012570619907351</v>
      </c>
      <c r="I65" s="26"/>
      <c r="J65" s="26"/>
      <c r="K65" s="47"/>
    </row>
    <row r="66" spans="1:11">
      <c r="A66" s="26">
        <v>64</v>
      </c>
      <c r="B66" s="19" t="s">
        <v>220</v>
      </c>
      <c r="C66" s="47">
        <v>43.950198850498779</v>
      </c>
      <c r="I66" s="19"/>
      <c r="J66" s="19"/>
      <c r="K66" s="47"/>
    </row>
    <row r="67" spans="1:11">
      <c r="A67" s="26">
        <v>65</v>
      </c>
      <c r="B67" s="19" t="s">
        <v>79</v>
      </c>
      <c r="C67" s="47">
        <v>43.865891025077545</v>
      </c>
      <c r="I67" s="19"/>
      <c r="J67" s="19"/>
      <c r="K67" s="47"/>
    </row>
    <row r="68" spans="1:11">
      <c r="A68" s="26">
        <v>66</v>
      </c>
      <c r="B68" s="19" t="s">
        <v>142</v>
      </c>
      <c r="C68" s="47">
        <v>43.664026029141318</v>
      </c>
      <c r="I68" s="19"/>
      <c r="J68" s="19"/>
      <c r="K68" s="47"/>
    </row>
    <row r="69" spans="1:11">
      <c r="A69" s="26">
        <v>67</v>
      </c>
      <c r="B69" s="19" t="s">
        <v>227</v>
      </c>
      <c r="C69" s="47">
        <v>41.409367300073711</v>
      </c>
      <c r="I69" s="19"/>
      <c r="J69" s="19"/>
      <c r="K69" s="47"/>
    </row>
    <row r="70" spans="1:11">
      <c r="A70" s="26">
        <v>68</v>
      </c>
      <c r="B70" s="19" t="s">
        <v>124</v>
      </c>
      <c r="C70" s="47">
        <v>40.721918191146813</v>
      </c>
      <c r="I70" s="19"/>
      <c r="J70" s="19"/>
      <c r="K70" s="47"/>
    </row>
    <row r="71" spans="1:11">
      <c r="A71" s="26">
        <v>69</v>
      </c>
      <c r="B71" s="19" t="s">
        <v>164</v>
      </c>
      <c r="C71" s="47">
        <v>40.655292205930152</v>
      </c>
      <c r="I71" s="19"/>
      <c r="J71" s="19"/>
      <c r="K71" s="47"/>
    </row>
    <row r="72" spans="1:11">
      <c r="A72" s="26">
        <v>70</v>
      </c>
      <c r="B72" s="19" t="s">
        <v>91</v>
      </c>
      <c r="C72" s="47">
        <v>40.320541152374282</v>
      </c>
      <c r="I72" s="19"/>
      <c r="J72" s="19"/>
      <c r="K72" s="47"/>
    </row>
    <row r="73" spans="1:11">
      <c r="A73" s="26">
        <v>71</v>
      </c>
      <c r="B73" s="19" t="s">
        <v>232</v>
      </c>
      <c r="C73" s="47">
        <v>39.273763650892299</v>
      </c>
      <c r="I73" s="19"/>
      <c r="J73" s="19"/>
      <c r="K73" s="47"/>
    </row>
    <row r="74" spans="1:11">
      <c r="A74" s="26">
        <v>72</v>
      </c>
      <c r="B74" s="19" t="s">
        <v>109</v>
      </c>
      <c r="C74" s="47">
        <v>37.944214339532685</v>
      </c>
      <c r="I74" s="19"/>
      <c r="J74" s="19"/>
      <c r="K74" s="47"/>
    </row>
    <row r="75" spans="1:11">
      <c r="A75" s="26">
        <v>73</v>
      </c>
      <c r="B75" s="19" t="s">
        <v>52</v>
      </c>
      <c r="C75" s="47">
        <v>37.477994341402074</v>
      </c>
      <c r="I75" s="19"/>
      <c r="J75" s="19"/>
      <c r="K75" s="47"/>
    </row>
    <row r="76" spans="1:11">
      <c r="A76" s="26">
        <v>74</v>
      </c>
      <c r="B76" s="19" t="s">
        <v>98</v>
      </c>
      <c r="C76" s="47">
        <v>36.958841884886347</v>
      </c>
      <c r="I76" s="19"/>
      <c r="J76" s="19"/>
      <c r="K76" s="47"/>
    </row>
    <row r="77" spans="1:11">
      <c r="A77" s="26">
        <v>75</v>
      </c>
      <c r="B77" s="19" t="s">
        <v>132</v>
      </c>
      <c r="C77" s="47">
        <v>36.459490634993145</v>
      </c>
      <c r="I77" s="19"/>
      <c r="J77" s="19"/>
      <c r="K77" s="47"/>
    </row>
    <row r="78" spans="1:11">
      <c r="A78" s="26">
        <v>76</v>
      </c>
      <c r="B78" s="19" t="s">
        <v>70</v>
      </c>
      <c r="C78" s="47">
        <v>35.836149294929001</v>
      </c>
      <c r="I78" s="19"/>
      <c r="J78" s="19"/>
      <c r="K78" s="47"/>
    </row>
    <row r="79" spans="1:11">
      <c r="A79" s="26">
        <v>77</v>
      </c>
      <c r="B79" s="19" t="s">
        <v>144</v>
      </c>
      <c r="C79" s="47">
        <v>35.478461377214131</v>
      </c>
      <c r="I79" s="19"/>
      <c r="J79" s="19"/>
      <c r="K79" s="47"/>
    </row>
    <row r="80" spans="1:11">
      <c r="A80" s="26">
        <v>78</v>
      </c>
      <c r="B80" s="19" t="s">
        <v>223</v>
      </c>
      <c r="C80" s="47">
        <v>35.012544589019363</v>
      </c>
      <c r="I80" s="19"/>
      <c r="J80" s="19"/>
      <c r="K80" s="47"/>
    </row>
    <row r="81" spans="1:11">
      <c r="A81" s="26">
        <v>79</v>
      </c>
      <c r="B81" s="19" t="s">
        <v>219</v>
      </c>
      <c r="C81" s="47">
        <v>34.803666975928785</v>
      </c>
      <c r="I81" s="19"/>
      <c r="J81" s="19"/>
      <c r="K81" s="47"/>
    </row>
    <row r="82" spans="1:11">
      <c r="A82" s="26">
        <v>80</v>
      </c>
      <c r="B82" s="19" t="s">
        <v>131</v>
      </c>
      <c r="C82" s="47">
        <v>34.607917033576214</v>
      </c>
      <c r="I82" s="19"/>
      <c r="J82" s="19"/>
      <c r="K82" s="47"/>
    </row>
    <row r="83" spans="1:11">
      <c r="A83" s="26">
        <v>81</v>
      </c>
      <c r="B83" s="19" t="s">
        <v>59</v>
      </c>
      <c r="C83" s="47">
        <v>34.005434845228976</v>
      </c>
      <c r="I83" s="19"/>
      <c r="J83" s="19"/>
      <c r="K83" s="47"/>
    </row>
    <row r="84" spans="1:11">
      <c r="A84" s="26">
        <v>82</v>
      </c>
      <c r="B84" s="19" t="s">
        <v>65</v>
      </c>
      <c r="C84" s="47">
        <v>33.545318786574981</v>
      </c>
      <c r="I84" s="19"/>
      <c r="J84" s="19"/>
      <c r="K84" s="47"/>
    </row>
    <row r="85" spans="1:11">
      <c r="A85" s="26">
        <v>83</v>
      </c>
      <c r="B85" s="19" t="s">
        <v>76</v>
      </c>
      <c r="C85" s="47">
        <v>32.695067958176622</v>
      </c>
      <c r="I85" s="19"/>
      <c r="J85" s="19"/>
      <c r="K85" s="47"/>
    </row>
    <row r="86" spans="1:11">
      <c r="A86" s="26">
        <v>84</v>
      </c>
      <c r="B86" s="19" t="s">
        <v>216</v>
      </c>
      <c r="C86" s="47">
        <v>32.458230863023893</v>
      </c>
      <c r="I86" s="19"/>
      <c r="J86" s="19"/>
      <c r="K86" s="47"/>
    </row>
    <row r="87" spans="1:11">
      <c r="A87" s="26">
        <v>85</v>
      </c>
      <c r="B87" s="19" t="s">
        <v>32</v>
      </c>
      <c r="C87" s="47">
        <v>31.994503945297719</v>
      </c>
      <c r="I87" s="19"/>
      <c r="J87" s="19"/>
      <c r="K87" s="47"/>
    </row>
    <row r="88" spans="1:11">
      <c r="A88" s="26">
        <v>86</v>
      </c>
      <c r="B88" s="19" t="s">
        <v>145</v>
      </c>
      <c r="C88" s="47">
        <v>31.842151317895635</v>
      </c>
      <c r="I88" s="19"/>
      <c r="J88" s="19"/>
      <c r="K88" s="47"/>
    </row>
    <row r="89" spans="1:11">
      <c r="A89" s="26">
        <v>87</v>
      </c>
      <c r="B89" s="19" t="s">
        <v>192</v>
      </c>
      <c r="C89" s="47">
        <v>28.957094865989923</v>
      </c>
      <c r="I89" s="19"/>
      <c r="J89" s="19"/>
      <c r="K89" s="47"/>
    </row>
    <row r="90" spans="1:11">
      <c r="A90" s="26">
        <v>88</v>
      </c>
      <c r="B90" s="19" t="s">
        <v>139</v>
      </c>
      <c r="C90" s="47">
        <v>26.927249017375015</v>
      </c>
      <c r="I90" s="19"/>
      <c r="J90" s="19"/>
      <c r="K90" s="47"/>
    </row>
    <row r="91" spans="1:11">
      <c r="A91" s="26">
        <v>89</v>
      </c>
      <c r="B91" s="19" t="s">
        <v>238</v>
      </c>
      <c r="C91" s="47">
        <v>21.071785552021808</v>
      </c>
      <c r="I91" s="19"/>
      <c r="J91" s="19"/>
      <c r="K91" s="47"/>
    </row>
    <row r="92" spans="1:11">
      <c r="A92" s="26">
        <v>90</v>
      </c>
      <c r="B92" s="19" t="s">
        <v>231</v>
      </c>
      <c r="C92" s="47">
        <v>19.139043171473123</v>
      </c>
      <c r="I92" s="19"/>
      <c r="J92" s="19"/>
      <c r="K92" s="47"/>
    </row>
    <row r="93" spans="1:11">
      <c r="A93" s="26"/>
      <c r="B93" s="136"/>
      <c r="C93" s="19"/>
    </row>
    <row r="94" spans="1:11">
      <c r="A94" s="26"/>
      <c r="C94" s="66"/>
    </row>
    <row r="95" spans="1:11">
      <c r="A95" s="26"/>
      <c r="B95" s="23" t="s">
        <v>11</v>
      </c>
      <c r="C95" s="140">
        <f>MEDIAN(C3:C92)</f>
        <v>50.875246544344293</v>
      </c>
    </row>
    <row r="96" spans="1:11">
      <c r="B96" s="23" t="s">
        <v>10</v>
      </c>
      <c r="C96" s="209">
        <f>AVERAGE(C3:C92)</f>
        <v>63.234202562750035</v>
      </c>
    </row>
    <row r="98" spans="2:7">
      <c r="B98" s="419" t="s">
        <v>177</v>
      </c>
      <c r="C98" s="419"/>
      <c r="D98" s="419"/>
      <c r="E98" s="419"/>
      <c r="F98" s="419"/>
      <c r="G98" s="419"/>
    </row>
  </sheetData>
  <mergeCells count="1">
    <mergeCell ref="B98:G98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AE26-51A5-43F3-87F5-2DE4DCCDCA73}">
  <sheetPr codeName="Sheet56"/>
  <dimension ref="A1:AH98"/>
  <sheetViews>
    <sheetView topLeftCell="A65" zoomScaleNormal="100" workbookViewId="0">
      <selection activeCell="G15" sqref="G15"/>
    </sheetView>
  </sheetViews>
  <sheetFormatPr defaultColWidth="9.140625" defaultRowHeight="12.75"/>
  <cols>
    <col min="1" max="1" width="7.42578125" customWidth="1"/>
    <col min="2" max="2" width="21.140625" customWidth="1"/>
    <col min="3" max="3" width="8.28515625" style="63" customWidth="1"/>
    <col min="4" max="4" width="17.7109375" style="66" customWidth="1"/>
    <col min="5" max="5" width="20.7109375" customWidth="1"/>
    <col min="6" max="6" width="9.42578125" style="276" customWidth="1"/>
    <col min="7" max="7" width="21.7109375" customWidth="1"/>
    <col min="8" max="8" width="9.28515625" customWidth="1"/>
    <col min="9" max="9" width="18.140625" style="276" hidden="1" customWidth="1"/>
    <col min="10" max="10" width="9.140625" hidden="1" customWidth="1"/>
    <col min="11" max="11" width="11.140625" style="194" hidden="1" customWidth="1"/>
    <col min="12" max="12" width="7.5703125" hidden="1" customWidth="1"/>
    <col min="13" max="13" width="18.42578125" hidden="1" customWidth="1"/>
    <col min="14" max="14" width="8.85546875" hidden="1" customWidth="1"/>
    <col min="15" max="15" width="12.85546875" style="194" hidden="1" customWidth="1"/>
    <col min="16" max="16" width="7.5703125" hidden="1" customWidth="1"/>
    <col min="17" max="17" width="19.42578125" hidden="1" customWidth="1"/>
    <col min="18" max="18" width="36.42578125" style="26" hidden="1" customWidth="1"/>
    <col min="19" max="19" width="24.42578125" style="63" hidden="1" customWidth="1"/>
    <col min="20" max="20" width="21.85546875" bestFit="1" customWidth="1"/>
    <col min="21" max="21" width="20.28515625" bestFit="1" customWidth="1"/>
    <col min="22" max="22" width="14.42578125" bestFit="1" customWidth="1"/>
    <col min="23" max="23" width="9.85546875" bestFit="1" customWidth="1"/>
    <col min="24" max="24" width="4.85546875" customWidth="1"/>
    <col min="25" max="25" width="18.7109375" bestFit="1" customWidth="1"/>
    <col min="26" max="26" width="12.42578125" style="99" customWidth="1"/>
  </cols>
  <sheetData>
    <row r="1" spans="1:34" ht="15">
      <c r="B1" s="1" t="s">
        <v>513</v>
      </c>
      <c r="I1" s="1" t="s">
        <v>513</v>
      </c>
      <c r="S1" s="246"/>
      <c r="U1" s="276"/>
      <c r="V1" s="276"/>
      <c r="W1" s="277"/>
    </row>
    <row r="2" spans="1:34" ht="15">
      <c r="B2" s="1"/>
      <c r="F2" s="278"/>
      <c r="H2" s="40"/>
      <c r="J2" s="21"/>
      <c r="N2" s="21"/>
      <c r="S2" s="390" t="s">
        <v>514</v>
      </c>
      <c r="U2" s="276"/>
      <c r="V2" s="276"/>
      <c r="W2" s="277"/>
    </row>
    <row r="3" spans="1:34" s="3" customFormat="1" ht="24">
      <c r="A3" s="26">
        <v>1</v>
      </c>
      <c r="B3" s="26" t="s">
        <v>44</v>
      </c>
      <c r="C3" s="63">
        <v>89.669557010785823</v>
      </c>
      <c r="G3"/>
      <c r="H3" s="135"/>
      <c r="I3" s="14"/>
      <c r="J3" s="204" t="s">
        <v>515</v>
      </c>
      <c r="K3" s="204" t="s">
        <v>516</v>
      </c>
      <c r="L3" s="205" t="s">
        <v>4</v>
      </c>
      <c r="M3" s="131"/>
      <c r="N3" s="204" t="s">
        <v>515</v>
      </c>
      <c r="O3" s="204" t="s">
        <v>516</v>
      </c>
      <c r="P3" s="205" t="s">
        <v>4</v>
      </c>
      <c r="Q3"/>
      <c r="R3" s="279"/>
      <c r="S3" s="390" t="s">
        <v>516</v>
      </c>
      <c r="T3"/>
      <c r="U3" s="276"/>
      <c r="V3" s="276"/>
      <c r="W3" s="277"/>
      <c r="X3" s="7"/>
      <c r="Y3"/>
      <c r="Z3" s="99"/>
      <c r="AA3" s="9"/>
      <c r="AB3" s="10"/>
      <c r="AC3" s="6"/>
      <c r="AD3" s="7"/>
      <c r="AE3" s="7"/>
      <c r="AF3" s="8"/>
      <c r="AG3" s="11"/>
      <c r="AH3" s="12"/>
    </row>
    <row r="4" spans="1:34">
      <c r="A4" s="26">
        <v>2</v>
      </c>
      <c r="B4" s="136" t="s">
        <v>150</v>
      </c>
      <c r="C4" s="63">
        <v>66.082230083051371</v>
      </c>
      <c r="I4" s="26" t="s">
        <v>24</v>
      </c>
      <c r="J4" s="20">
        <v>55754</v>
      </c>
      <c r="K4" s="100">
        <v>1708724</v>
      </c>
      <c r="L4" s="133">
        <f t="shared" ref="L4:L50" si="0">AVERAGE(K4/J4)</f>
        <v>30.647558919539406</v>
      </c>
      <c r="M4" s="136" t="s">
        <v>109</v>
      </c>
      <c r="N4" s="20">
        <v>234917</v>
      </c>
      <c r="O4" s="100">
        <v>4858982.79</v>
      </c>
      <c r="P4" s="47">
        <f t="shared" ref="P4:P46" si="1">AVERAGE(O4/N4)</f>
        <v>20.683827862606794</v>
      </c>
      <c r="R4" s="163"/>
      <c r="S4" s="100"/>
      <c r="U4" s="276"/>
      <c r="V4" s="276"/>
      <c r="W4" s="277"/>
      <c r="X4" s="26"/>
    </row>
    <row r="5" spans="1:34">
      <c r="A5" s="26">
        <v>3</v>
      </c>
      <c r="B5" s="136" t="s">
        <v>167</v>
      </c>
      <c r="C5" s="63">
        <v>63.602834131326951</v>
      </c>
      <c r="I5" s="26" t="s">
        <v>185</v>
      </c>
      <c r="J5" s="20">
        <v>29484</v>
      </c>
      <c r="K5" s="100">
        <v>1105983.3500000001</v>
      </c>
      <c r="L5" s="133">
        <f t="shared" si="0"/>
        <v>37.511306132139467</v>
      </c>
      <c r="M5" s="136" t="s">
        <v>229</v>
      </c>
      <c r="N5" s="20">
        <v>69705</v>
      </c>
      <c r="O5" s="100">
        <f>S37</f>
        <v>2297856.36</v>
      </c>
      <c r="P5" s="47">
        <f t="shared" si="1"/>
        <v>32.965445233483969</v>
      </c>
      <c r="R5" s="151" t="s">
        <v>517</v>
      </c>
      <c r="S5" s="152">
        <v>250192.58</v>
      </c>
      <c r="U5" s="276"/>
      <c r="V5" s="276"/>
      <c r="W5" s="277"/>
      <c r="X5" s="26"/>
    </row>
    <row r="6" spans="1:34">
      <c r="A6" s="26">
        <v>4</v>
      </c>
      <c r="B6" s="136" t="s">
        <v>63</v>
      </c>
      <c r="C6" s="63">
        <v>61.522100801832757</v>
      </c>
      <c r="I6" s="26" t="s">
        <v>29</v>
      </c>
      <c r="J6" s="20">
        <v>2276</v>
      </c>
      <c r="K6" s="100">
        <v>49091.54</v>
      </c>
      <c r="L6" s="133">
        <f t="shared" si="0"/>
        <v>21.56921792618629</v>
      </c>
      <c r="M6" s="136" t="s">
        <v>112</v>
      </c>
      <c r="N6" s="20">
        <v>90449</v>
      </c>
      <c r="O6" s="100">
        <v>1551477.57</v>
      </c>
      <c r="P6" s="47">
        <f t="shared" si="1"/>
        <v>17.153064931618925</v>
      </c>
      <c r="R6" s="156" t="s">
        <v>250</v>
      </c>
      <c r="S6" s="100">
        <v>274204</v>
      </c>
      <c r="U6" s="276"/>
      <c r="V6" s="276"/>
      <c r="W6" s="277"/>
      <c r="X6" s="26"/>
    </row>
    <row r="7" spans="1:34">
      <c r="A7" s="26">
        <v>5</v>
      </c>
      <c r="B7" s="136" t="s">
        <v>230</v>
      </c>
      <c r="C7" s="63">
        <v>57.032209390096618</v>
      </c>
      <c r="I7" s="26" t="s">
        <v>214</v>
      </c>
      <c r="J7" s="20">
        <v>44540</v>
      </c>
      <c r="K7" s="100">
        <v>1194536.77</v>
      </c>
      <c r="L7" s="133">
        <f t="shared" si="0"/>
        <v>26.819415581499776</v>
      </c>
      <c r="M7" s="136" t="s">
        <v>113</v>
      </c>
      <c r="N7" s="20">
        <v>95209</v>
      </c>
      <c r="O7" s="100">
        <v>2381805.17</v>
      </c>
      <c r="P7" s="47">
        <f t="shared" si="1"/>
        <v>25.016596855339305</v>
      </c>
      <c r="R7" s="156" t="s">
        <v>251</v>
      </c>
      <c r="S7" s="100">
        <v>33289.9</v>
      </c>
      <c r="U7" s="276"/>
      <c r="V7" s="276"/>
      <c r="W7" s="277"/>
      <c r="X7" s="26"/>
    </row>
    <row r="8" spans="1:34">
      <c r="A8" s="26">
        <v>6</v>
      </c>
      <c r="B8" s="26" t="s">
        <v>129</v>
      </c>
      <c r="C8" s="63">
        <v>55.183370033508858</v>
      </c>
      <c r="I8" s="26" t="s">
        <v>32</v>
      </c>
      <c r="J8" s="20">
        <v>182369</v>
      </c>
      <c r="K8" s="100">
        <v>3448320.24</v>
      </c>
      <c r="L8" s="133">
        <f t="shared" si="0"/>
        <v>18.908478085639555</v>
      </c>
      <c r="M8" s="136" t="s">
        <v>114</v>
      </c>
      <c r="N8" s="20">
        <v>25563</v>
      </c>
      <c r="O8" s="100">
        <v>739759.35</v>
      </c>
      <c r="P8" s="47">
        <f t="shared" si="1"/>
        <v>28.938675038141064</v>
      </c>
      <c r="R8" s="156" t="s">
        <v>252</v>
      </c>
      <c r="S8" s="100">
        <v>178901</v>
      </c>
      <c r="U8" s="276"/>
      <c r="V8" s="276"/>
      <c r="W8" s="277"/>
      <c r="X8" s="26"/>
    </row>
    <row r="9" spans="1:34">
      <c r="A9" s="26">
        <v>7</v>
      </c>
      <c r="B9" s="26" t="s">
        <v>116</v>
      </c>
      <c r="C9" s="63">
        <v>50.481114467830821</v>
      </c>
      <c r="I9" s="26" t="s">
        <v>33</v>
      </c>
      <c r="J9" s="20">
        <v>35046</v>
      </c>
      <c r="K9" s="100">
        <v>1451460.93</v>
      </c>
      <c r="L9" s="133">
        <f t="shared" si="0"/>
        <v>41.415879986303715</v>
      </c>
      <c r="M9" s="136" t="s">
        <v>116</v>
      </c>
      <c r="N9" s="20">
        <v>30122</v>
      </c>
      <c r="O9" s="100">
        <v>1520592.13</v>
      </c>
      <c r="P9" s="47">
        <f t="shared" si="1"/>
        <v>50.481114467830821</v>
      </c>
      <c r="R9" s="151" t="s">
        <v>194</v>
      </c>
      <c r="S9" s="158">
        <f>SUM(S5:S8)</f>
        <v>736587.48</v>
      </c>
      <c r="U9" s="276"/>
      <c r="V9" s="276"/>
      <c r="W9" s="277"/>
      <c r="X9" s="26"/>
    </row>
    <row r="10" spans="1:34">
      <c r="A10" s="26">
        <v>8</v>
      </c>
      <c r="B10" s="136" t="s">
        <v>187</v>
      </c>
      <c r="C10" s="63">
        <v>44.076111615245011</v>
      </c>
      <c r="I10" s="26" t="s">
        <v>37</v>
      </c>
      <c r="J10" s="20">
        <v>8810</v>
      </c>
      <c r="K10" s="100">
        <v>277735.18</v>
      </c>
      <c r="L10" s="133">
        <f t="shared" si="0"/>
        <v>31.52499205448354</v>
      </c>
      <c r="M10" s="136" t="s">
        <v>117</v>
      </c>
      <c r="N10" s="20">
        <v>12571</v>
      </c>
      <c r="O10" s="100">
        <v>126794.98</v>
      </c>
      <c r="P10" s="47">
        <f t="shared" si="1"/>
        <v>10.086308169596691</v>
      </c>
      <c r="R10" s="163"/>
      <c r="S10" s="100"/>
      <c r="U10" s="276"/>
      <c r="V10" s="276"/>
      <c r="W10" s="277"/>
      <c r="X10" s="26"/>
    </row>
    <row r="11" spans="1:34">
      <c r="A11" s="26">
        <v>9</v>
      </c>
      <c r="B11" s="136" t="s">
        <v>162</v>
      </c>
      <c r="C11" s="63">
        <v>43.028658639036685</v>
      </c>
      <c r="I11" s="26" t="s">
        <v>215</v>
      </c>
      <c r="J11" s="20">
        <v>20293</v>
      </c>
      <c r="K11" s="100">
        <f>S9</f>
        <v>736587.48</v>
      </c>
      <c r="L11" s="133">
        <f t="shared" si="0"/>
        <v>36.297613955551178</v>
      </c>
      <c r="M11" s="136" t="s">
        <v>119</v>
      </c>
      <c r="N11" s="20">
        <v>16212</v>
      </c>
      <c r="O11" s="157">
        <v>451604</v>
      </c>
      <c r="P11" s="47">
        <f t="shared" si="1"/>
        <v>27.856155933876142</v>
      </c>
      <c r="R11" s="151" t="s">
        <v>253</v>
      </c>
      <c r="S11" s="152">
        <v>793011</v>
      </c>
      <c r="U11" s="276"/>
      <c r="V11" s="276"/>
      <c r="W11" s="277"/>
      <c r="X11" s="26"/>
    </row>
    <row r="12" spans="1:34">
      <c r="A12" s="26">
        <v>10</v>
      </c>
      <c r="B12" s="136" t="s">
        <v>33</v>
      </c>
      <c r="C12" s="63">
        <v>41.415879986303715</v>
      </c>
      <c r="I12" s="26" t="s">
        <v>216</v>
      </c>
      <c r="J12" s="20">
        <v>387104</v>
      </c>
      <c r="K12" s="100">
        <v>6005703</v>
      </c>
      <c r="L12" s="133">
        <f t="shared" si="0"/>
        <v>15.514443147061256</v>
      </c>
      <c r="M12" s="136" t="s">
        <v>120</v>
      </c>
      <c r="N12" s="20">
        <v>19911</v>
      </c>
      <c r="O12" s="100">
        <v>377377.23</v>
      </c>
      <c r="P12" s="47">
        <f t="shared" si="1"/>
        <v>18.953203254482446</v>
      </c>
      <c r="R12" s="156" t="s">
        <v>254</v>
      </c>
      <c r="S12" s="100">
        <v>843309</v>
      </c>
      <c r="U12" s="276"/>
      <c r="V12" s="276"/>
      <c r="W12" s="277"/>
      <c r="X12" s="26"/>
    </row>
    <row r="13" spans="1:34">
      <c r="A13" s="26">
        <v>11</v>
      </c>
      <c r="B13" s="26" t="s">
        <v>518</v>
      </c>
      <c r="C13" s="63">
        <v>41.309124262939505</v>
      </c>
      <c r="I13" s="26" t="s">
        <v>217</v>
      </c>
      <c r="J13" s="20">
        <v>78740</v>
      </c>
      <c r="K13" s="100">
        <v>2314970.89</v>
      </c>
      <c r="L13" s="133">
        <f t="shared" si="0"/>
        <v>29.40018910337821</v>
      </c>
      <c r="M13" s="136" t="s">
        <v>124</v>
      </c>
      <c r="N13" s="20">
        <v>254349</v>
      </c>
      <c r="O13" s="100">
        <v>7118675</v>
      </c>
      <c r="P13" s="47">
        <f t="shared" si="1"/>
        <v>27.98782381688153</v>
      </c>
      <c r="R13" s="26" t="s">
        <v>255</v>
      </c>
      <c r="S13" s="100">
        <v>138953.76</v>
      </c>
      <c r="U13" s="276"/>
      <c r="V13" s="276"/>
      <c r="W13" s="277"/>
      <c r="X13" s="26"/>
    </row>
    <row r="14" spans="1:34">
      <c r="A14" s="26">
        <v>12</v>
      </c>
      <c r="B14" s="69" t="s">
        <v>49</v>
      </c>
      <c r="C14" s="63">
        <v>40.149405200806171</v>
      </c>
      <c r="I14" s="26" t="s">
        <v>44</v>
      </c>
      <c r="J14" s="20">
        <v>2596</v>
      </c>
      <c r="K14" s="100">
        <v>232782.17</v>
      </c>
      <c r="L14" s="133">
        <f t="shared" si="0"/>
        <v>89.669557010785823</v>
      </c>
      <c r="M14" s="136" t="s">
        <v>125</v>
      </c>
      <c r="N14" s="20">
        <v>73712</v>
      </c>
      <c r="O14" s="100">
        <v>2161962</v>
      </c>
      <c r="P14" s="47">
        <f t="shared" si="1"/>
        <v>29.329851313219013</v>
      </c>
      <c r="R14" s="156" t="s">
        <v>256</v>
      </c>
      <c r="S14" s="100">
        <v>197741.6</v>
      </c>
      <c r="U14" s="26"/>
      <c r="V14" s="66"/>
      <c r="W14" s="63"/>
      <c r="X14" s="26"/>
    </row>
    <row r="15" spans="1:34">
      <c r="A15" s="26">
        <v>13</v>
      </c>
      <c r="B15" s="26" t="s">
        <v>160</v>
      </c>
      <c r="C15" s="63">
        <v>39.227360020895482</v>
      </c>
      <c r="I15" s="26" t="s">
        <v>218</v>
      </c>
      <c r="J15" s="20">
        <v>17230</v>
      </c>
      <c r="K15" s="100">
        <v>422662.95</v>
      </c>
      <c r="L15" s="133">
        <f t="shared" si="0"/>
        <v>24.530641323273361</v>
      </c>
      <c r="M15" s="136" t="s">
        <v>230</v>
      </c>
      <c r="N15" s="20">
        <v>13248</v>
      </c>
      <c r="O15" s="100">
        <f>S50</f>
        <v>755562.71</v>
      </c>
      <c r="P15" s="47">
        <f t="shared" si="1"/>
        <v>57.032209390096618</v>
      </c>
      <c r="R15" s="156" t="s">
        <v>257</v>
      </c>
      <c r="S15" s="100">
        <v>358303</v>
      </c>
      <c r="U15" s="276"/>
      <c r="V15" s="276"/>
      <c r="W15" s="277"/>
      <c r="X15" s="26"/>
    </row>
    <row r="16" spans="1:34">
      <c r="A16" s="26">
        <v>14</v>
      </c>
      <c r="B16" s="26" t="s">
        <v>185</v>
      </c>
      <c r="C16" s="63">
        <v>37.511306132139467</v>
      </c>
      <c r="I16" s="26" t="s">
        <v>49</v>
      </c>
      <c r="J16" s="20">
        <v>40686</v>
      </c>
      <c r="K16" s="100">
        <v>1633518.7</v>
      </c>
      <c r="L16" s="133">
        <f t="shared" si="0"/>
        <v>40.149405200806171</v>
      </c>
      <c r="M16" s="136" t="s">
        <v>126</v>
      </c>
      <c r="N16" s="20">
        <v>272184</v>
      </c>
      <c r="O16" s="100">
        <v>6838117.8200000003</v>
      </c>
      <c r="P16" s="47">
        <f t="shared" si="1"/>
        <v>25.123143976133793</v>
      </c>
      <c r="R16" s="156" t="s">
        <v>258</v>
      </c>
      <c r="S16" s="100">
        <v>113690.81</v>
      </c>
      <c r="U16" s="276"/>
      <c r="V16" s="276"/>
      <c r="W16" s="277"/>
      <c r="X16" s="26"/>
    </row>
    <row r="17" spans="1:23">
      <c r="A17" s="26">
        <v>15</v>
      </c>
      <c r="B17" s="26" t="s">
        <v>105</v>
      </c>
      <c r="C17" s="63">
        <v>37.225521133394935</v>
      </c>
      <c r="I17" s="26" t="s">
        <v>52</v>
      </c>
      <c r="J17" s="20">
        <v>114516</v>
      </c>
      <c r="K17" s="100">
        <v>1855540</v>
      </c>
      <c r="L17" s="133">
        <f t="shared" si="0"/>
        <v>16.203325299521463</v>
      </c>
      <c r="M17" s="136" t="s">
        <v>191</v>
      </c>
      <c r="N17" s="20">
        <v>5425</v>
      </c>
      <c r="O17" s="100">
        <v>109803.65</v>
      </c>
      <c r="P17" s="47">
        <f t="shared" si="1"/>
        <v>20.240304147465437</v>
      </c>
      <c r="R17" s="156" t="s">
        <v>259</v>
      </c>
      <c r="S17" s="100">
        <v>68238.7</v>
      </c>
      <c r="U17" s="276"/>
      <c r="V17" s="276"/>
      <c r="W17" s="277"/>
    </row>
    <row r="18" spans="1:23">
      <c r="A18" s="26">
        <v>16</v>
      </c>
      <c r="B18" s="136" t="s">
        <v>215</v>
      </c>
      <c r="C18" s="63">
        <v>36.297613955551178</v>
      </c>
      <c r="I18" s="26" t="s">
        <v>219</v>
      </c>
      <c r="J18" s="20">
        <v>175687</v>
      </c>
      <c r="K18" s="100">
        <v>3697756.52</v>
      </c>
      <c r="L18" s="133">
        <f t="shared" si="0"/>
        <v>21.047411134574556</v>
      </c>
      <c r="M18" s="136" t="s">
        <v>129</v>
      </c>
      <c r="N18" s="20">
        <v>14623</v>
      </c>
      <c r="O18" s="100">
        <v>806946.42</v>
      </c>
      <c r="P18" s="47">
        <f t="shared" si="1"/>
        <v>55.183370033508858</v>
      </c>
      <c r="R18" s="160" t="s">
        <v>194</v>
      </c>
      <c r="S18" s="158">
        <f>SUM(S11:S17)</f>
        <v>2513247.8700000006</v>
      </c>
      <c r="U18" s="276"/>
      <c r="V18" s="276"/>
      <c r="W18" s="277"/>
    </row>
    <row r="19" spans="1:23">
      <c r="A19" s="26">
        <v>17</v>
      </c>
      <c r="B19" s="26" t="s">
        <v>234</v>
      </c>
      <c r="C19" s="63">
        <v>34.393295969489706</v>
      </c>
      <c r="I19" s="26" t="s">
        <v>56</v>
      </c>
      <c r="J19" s="20">
        <v>95919</v>
      </c>
      <c r="K19" s="100">
        <v>2924811.89</v>
      </c>
      <c r="L19" s="133">
        <f t="shared" si="0"/>
        <v>30.492518583388069</v>
      </c>
      <c r="M19" s="136" t="s">
        <v>130</v>
      </c>
      <c r="N19" s="20">
        <v>258799</v>
      </c>
      <c r="O19" s="100">
        <v>7002403.5</v>
      </c>
      <c r="P19" s="47">
        <f t="shared" si="1"/>
        <v>27.05730509005058</v>
      </c>
      <c r="R19" s="163"/>
      <c r="S19" s="100"/>
      <c r="U19" s="276"/>
      <c r="V19" s="276"/>
      <c r="W19" s="277"/>
    </row>
    <row r="20" spans="1:23">
      <c r="A20" s="26">
        <v>18</v>
      </c>
      <c r="B20" s="26" t="s">
        <v>163</v>
      </c>
      <c r="C20" s="63">
        <v>34.385090125194829</v>
      </c>
      <c r="I20" s="26" t="s">
        <v>220</v>
      </c>
      <c r="J20" s="20">
        <v>378425</v>
      </c>
      <c r="K20" s="100">
        <v>8145709</v>
      </c>
      <c r="L20" s="133">
        <f t="shared" si="0"/>
        <v>21.525292990685077</v>
      </c>
      <c r="M20" s="136" t="s">
        <v>131</v>
      </c>
      <c r="N20" s="20">
        <v>219173</v>
      </c>
      <c r="O20" s="100">
        <v>4195730.37</v>
      </c>
      <c r="P20" s="47">
        <f t="shared" si="1"/>
        <v>19.143463702189596</v>
      </c>
      <c r="R20" s="151" t="s">
        <v>260</v>
      </c>
      <c r="S20" s="152">
        <v>1106197.46</v>
      </c>
      <c r="U20" s="276"/>
      <c r="V20" s="276"/>
      <c r="W20" s="277"/>
    </row>
    <row r="21" spans="1:23">
      <c r="A21" s="26">
        <v>19</v>
      </c>
      <c r="B21" s="136" t="s">
        <v>102</v>
      </c>
      <c r="C21" s="63">
        <v>34.328132780082989</v>
      </c>
      <c r="I21" s="26" t="s">
        <v>59</v>
      </c>
      <c r="J21" s="20">
        <v>347158</v>
      </c>
      <c r="K21" s="100">
        <v>5014562.76</v>
      </c>
      <c r="L21" s="133">
        <f t="shared" si="0"/>
        <v>14.444612424314</v>
      </c>
      <c r="M21" s="136" t="s">
        <v>132</v>
      </c>
      <c r="N21" s="20">
        <v>87560</v>
      </c>
      <c r="O21" s="100">
        <v>1965310.32</v>
      </c>
      <c r="P21" s="47">
        <f t="shared" si="1"/>
        <v>22.445298309730472</v>
      </c>
      <c r="R21" s="156" t="s">
        <v>261</v>
      </c>
      <c r="S21" s="100">
        <v>741417.49</v>
      </c>
    </row>
    <row r="22" spans="1:23">
      <c r="A22" s="26">
        <v>20</v>
      </c>
      <c r="B22" s="26" t="s">
        <v>108</v>
      </c>
      <c r="C22" s="63">
        <v>33.765989051772131</v>
      </c>
      <c r="I22" s="26" t="s">
        <v>221</v>
      </c>
      <c r="J22" s="20">
        <v>97887</v>
      </c>
      <c r="K22" s="100">
        <f>S18</f>
        <v>2513247.8700000006</v>
      </c>
      <c r="L22" s="133">
        <f t="shared" si="0"/>
        <v>25.674991265438727</v>
      </c>
      <c r="M22" s="136" t="s">
        <v>231</v>
      </c>
      <c r="N22" s="20">
        <v>63491</v>
      </c>
      <c r="O22" s="280">
        <v>1158850.07</v>
      </c>
      <c r="P22" s="47">
        <f t="shared" si="1"/>
        <v>18.252194326754974</v>
      </c>
      <c r="R22" s="156" t="s">
        <v>262</v>
      </c>
      <c r="S22" s="100">
        <v>0</v>
      </c>
      <c r="U22" s="276"/>
      <c r="V22" s="276"/>
      <c r="W22" s="277"/>
    </row>
    <row r="23" spans="1:23">
      <c r="A23" s="26">
        <v>21</v>
      </c>
      <c r="B23" s="26" t="s">
        <v>237</v>
      </c>
      <c r="C23" s="63">
        <v>33.582112081103922</v>
      </c>
      <c r="I23" s="26" t="s">
        <v>222</v>
      </c>
      <c r="J23" s="20">
        <v>86695</v>
      </c>
      <c r="K23" s="100">
        <f>S26</f>
        <v>1851090.64</v>
      </c>
      <c r="L23" s="133">
        <f t="shared" si="0"/>
        <v>21.351757771497777</v>
      </c>
      <c r="M23" s="136" t="s">
        <v>135</v>
      </c>
      <c r="N23" s="20">
        <v>153498</v>
      </c>
      <c r="O23" s="100">
        <v>3788670.01</v>
      </c>
      <c r="P23" s="47">
        <f t="shared" si="1"/>
        <v>24.682210908285448</v>
      </c>
      <c r="R23" s="156" t="s">
        <v>263</v>
      </c>
      <c r="S23" s="100">
        <v>3475.69</v>
      </c>
      <c r="U23" s="276"/>
      <c r="V23" s="276"/>
      <c r="W23" s="277"/>
    </row>
    <row r="24" spans="1:23">
      <c r="A24" s="26">
        <v>22</v>
      </c>
      <c r="B24" s="136" t="s">
        <v>229</v>
      </c>
      <c r="C24" s="63">
        <v>32.965445233483969</v>
      </c>
      <c r="I24" s="26" t="s">
        <v>223</v>
      </c>
      <c r="J24" s="20">
        <v>63020</v>
      </c>
      <c r="K24" s="100">
        <v>1401060.87</v>
      </c>
      <c r="L24" s="133">
        <f t="shared" si="0"/>
        <v>22.23200364963504</v>
      </c>
      <c r="M24" s="136" t="s">
        <v>232</v>
      </c>
      <c r="N24" s="20">
        <v>225260</v>
      </c>
      <c r="O24" s="118">
        <f>S57</f>
        <v>5064000</v>
      </c>
      <c r="P24" s="47">
        <f t="shared" si="1"/>
        <v>22.480688981621238</v>
      </c>
      <c r="R24" s="156" t="s">
        <v>264</v>
      </c>
      <c r="S24" s="100">
        <v>0</v>
      </c>
      <c r="U24" s="276"/>
      <c r="V24" s="276"/>
      <c r="W24" s="277"/>
    </row>
    <row r="25" spans="1:23">
      <c r="A25" s="26">
        <v>23</v>
      </c>
      <c r="B25" s="136" t="s">
        <v>189</v>
      </c>
      <c r="C25" s="63">
        <v>32.278481269930268</v>
      </c>
      <c r="I25" s="26" t="s">
        <v>224</v>
      </c>
      <c r="J25" s="20">
        <v>66241</v>
      </c>
      <c r="K25" s="100">
        <f>S31</f>
        <v>1773509.31</v>
      </c>
      <c r="L25" s="133">
        <f t="shared" si="0"/>
        <v>26.773589015866307</v>
      </c>
      <c r="M25" s="136" t="s">
        <v>233</v>
      </c>
      <c r="N25" s="20">
        <v>32413</v>
      </c>
      <c r="O25" s="100">
        <f>S62</f>
        <v>905240.14</v>
      </c>
      <c r="P25" s="47">
        <f t="shared" si="1"/>
        <v>27.928304692561628</v>
      </c>
      <c r="R25" s="156" t="s">
        <v>265</v>
      </c>
      <c r="S25" s="100">
        <v>0</v>
      </c>
      <c r="U25" s="276"/>
      <c r="V25" s="276"/>
      <c r="W25" s="277"/>
    </row>
    <row r="26" spans="1:23">
      <c r="A26" s="26">
        <v>24</v>
      </c>
      <c r="B26" s="136" t="s">
        <v>235</v>
      </c>
      <c r="C26" s="63">
        <v>32.162647778828173</v>
      </c>
      <c r="I26" s="26" t="s">
        <v>63</v>
      </c>
      <c r="J26" s="20">
        <v>4365</v>
      </c>
      <c r="K26" s="100">
        <v>268543.96999999997</v>
      </c>
      <c r="L26" s="133">
        <f t="shared" si="0"/>
        <v>61.522100801832757</v>
      </c>
      <c r="M26" s="136" t="s">
        <v>234</v>
      </c>
      <c r="N26" s="20">
        <v>142116</v>
      </c>
      <c r="O26" s="100">
        <f>S75</f>
        <v>4887837.6499999994</v>
      </c>
      <c r="P26" s="47">
        <f t="shared" si="1"/>
        <v>34.393295969489706</v>
      </c>
      <c r="R26" s="160" t="s">
        <v>194</v>
      </c>
      <c r="S26" s="158">
        <f>SUM(S20:S25)</f>
        <v>1851090.64</v>
      </c>
      <c r="U26" s="276"/>
      <c r="V26" s="276"/>
      <c r="W26" s="277"/>
    </row>
    <row r="27" spans="1:23">
      <c r="A27" s="26">
        <v>25</v>
      </c>
      <c r="B27" s="136" t="s">
        <v>37</v>
      </c>
      <c r="C27" s="63">
        <v>31.52499205448354</v>
      </c>
      <c r="I27" s="26" t="s">
        <v>65</v>
      </c>
      <c r="J27" s="20">
        <v>78093</v>
      </c>
      <c r="K27" s="100">
        <v>1764426.09</v>
      </c>
      <c r="L27" s="133">
        <f t="shared" si="0"/>
        <v>22.593908416887558</v>
      </c>
      <c r="M27" s="136" t="s">
        <v>137</v>
      </c>
      <c r="N27" s="20">
        <v>132822</v>
      </c>
      <c r="O27" s="100">
        <v>3779028.57</v>
      </c>
      <c r="P27" s="47">
        <f t="shared" si="1"/>
        <v>28.45182703166644</v>
      </c>
      <c r="R27" s="163"/>
      <c r="S27" s="100"/>
      <c r="U27" s="136"/>
      <c r="V27" s="66"/>
      <c r="W27" s="63"/>
    </row>
    <row r="28" spans="1:23">
      <c r="A28" s="26">
        <v>26</v>
      </c>
      <c r="B28" s="26" t="s">
        <v>140</v>
      </c>
      <c r="C28" s="63">
        <v>31.274313833623214</v>
      </c>
      <c r="I28" s="26" t="s">
        <v>70</v>
      </c>
      <c r="J28" s="20">
        <v>239834</v>
      </c>
      <c r="K28" s="100">
        <v>4513405.24</v>
      </c>
      <c r="L28" s="133">
        <f t="shared" si="0"/>
        <v>18.818871552824039</v>
      </c>
      <c r="M28" s="136" t="s">
        <v>138</v>
      </c>
      <c r="N28" s="20">
        <v>76364</v>
      </c>
      <c r="O28" s="100">
        <v>1896286.55</v>
      </c>
      <c r="P28" s="47">
        <f t="shared" si="1"/>
        <v>24.832205620449429</v>
      </c>
      <c r="R28" s="151" t="s">
        <v>266</v>
      </c>
      <c r="S28" s="152">
        <v>579944.37</v>
      </c>
      <c r="U28" s="276"/>
      <c r="V28" s="276"/>
      <c r="W28" s="277"/>
    </row>
    <row r="29" spans="1:23">
      <c r="A29" s="26">
        <v>27</v>
      </c>
      <c r="B29" s="26" t="s">
        <v>24</v>
      </c>
      <c r="C29" s="63">
        <v>30.647558919539406</v>
      </c>
      <c r="I29" s="26" t="s">
        <v>518</v>
      </c>
      <c r="J29" s="20">
        <v>9158</v>
      </c>
      <c r="K29" s="100">
        <v>378308.96</v>
      </c>
      <c r="L29" s="133">
        <f t="shared" si="0"/>
        <v>41.309124262939505</v>
      </c>
      <c r="M29" s="136" t="s">
        <v>139</v>
      </c>
      <c r="N29" s="20">
        <v>108892</v>
      </c>
      <c r="O29" s="100">
        <v>1927032.71</v>
      </c>
      <c r="P29" s="47">
        <f t="shared" si="1"/>
        <v>17.696733552510743</v>
      </c>
      <c r="R29" s="156" t="s">
        <v>267</v>
      </c>
      <c r="S29" s="100">
        <v>853591.54</v>
      </c>
      <c r="U29" s="276"/>
      <c r="V29" s="276"/>
      <c r="W29" s="277"/>
    </row>
    <row r="30" spans="1:23">
      <c r="A30" s="26">
        <v>28</v>
      </c>
      <c r="B30" s="26" t="s">
        <v>166</v>
      </c>
      <c r="C30" s="63">
        <v>30.563181198138302</v>
      </c>
      <c r="I30" s="26" t="s">
        <v>75</v>
      </c>
      <c r="J30" s="20">
        <v>39362</v>
      </c>
      <c r="K30" s="100">
        <v>1081662.3700000001</v>
      </c>
      <c r="L30" s="133">
        <f t="shared" si="0"/>
        <v>27.479863065901124</v>
      </c>
      <c r="M30" s="136" t="s">
        <v>140</v>
      </c>
      <c r="N30" s="20">
        <v>23573</v>
      </c>
      <c r="O30" s="100">
        <v>737229.4</v>
      </c>
      <c r="P30" s="47">
        <f t="shared" si="1"/>
        <v>31.274313833623214</v>
      </c>
      <c r="R30" s="156" t="s">
        <v>268</v>
      </c>
      <c r="S30" s="100">
        <v>339973.4</v>
      </c>
      <c r="U30" s="276"/>
      <c r="V30" s="276"/>
      <c r="W30" s="277"/>
    </row>
    <row r="31" spans="1:23">
      <c r="A31" s="26">
        <v>29</v>
      </c>
      <c r="B31" s="26" t="s">
        <v>56</v>
      </c>
      <c r="C31" s="63">
        <v>30.492518583388069</v>
      </c>
      <c r="I31" s="26" t="s">
        <v>76</v>
      </c>
      <c r="J31" s="20">
        <v>207922</v>
      </c>
      <c r="K31" s="100">
        <v>4246783.51</v>
      </c>
      <c r="L31" s="133">
        <f t="shared" si="0"/>
        <v>20.424887746366426</v>
      </c>
      <c r="M31" s="136" t="s">
        <v>142</v>
      </c>
      <c r="N31" s="20">
        <v>21207</v>
      </c>
      <c r="O31" s="100">
        <v>551973</v>
      </c>
      <c r="P31" s="47">
        <f t="shared" si="1"/>
        <v>26.027868156740698</v>
      </c>
      <c r="R31" s="160" t="s">
        <v>194</v>
      </c>
      <c r="S31" s="158">
        <f>SUM(S28:S30)</f>
        <v>1773509.31</v>
      </c>
      <c r="U31" s="276"/>
      <c r="V31" s="276"/>
      <c r="W31" s="277"/>
    </row>
    <row r="32" spans="1:23">
      <c r="A32" s="26">
        <v>30</v>
      </c>
      <c r="B32" s="26" t="s">
        <v>96</v>
      </c>
      <c r="C32" s="63">
        <v>29.822155289330922</v>
      </c>
      <c r="I32" s="26" t="s">
        <v>79</v>
      </c>
      <c r="J32" s="20">
        <v>159266</v>
      </c>
      <c r="K32" s="100">
        <v>4426593</v>
      </c>
      <c r="L32" s="133">
        <f t="shared" si="0"/>
        <v>27.793709894139365</v>
      </c>
      <c r="M32" s="136" t="s">
        <v>144</v>
      </c>
      <c r="N32" s="20">
        <v>47705</v>
      </c>
      <c r="O32" s="100">
        <v>1083718.01</v>
      </c>
      <c r="P32" s="47">
        <f t="shared" si="1"/>
        <v>22.717073891625617</v>
      </c>
      <c r="R32" s="163"/>
      <c r="S32" s="100"/>
      <c r="U32" s="276"/>
      <c r="V32" s="276"/>
      <c r="W32" s="277"/>
    </row>
    <row r="33" spans="1:23">
      <c r="A33" s="26">
        <v>31</v>
      </c>
      <c r="B33" s="136" t="s">
        <v>217</v>
      </c>
      <c r="C33" s="63">
        <v>29.40018910337821</v>
      </c>
      <c r="I33" s="26" t="s">
        <v>187</v>
      </c>
      <c r="J33" s="20">
        <v>8816</v>
      </c>
      <c r="K33" s="100">
        <v>388575</v>
      </c>
      <c r="L33" s="133">
        <f t="shared" si="0"/>
        <v>44.076111615245011</v>
      </c>
      <c r="M33" s="136" t="s">
        <v>145</v>
      </c>
      <c r="N33" s="20">
        <v>234275</v>
      </c>
      <c r="O33" s="100">
        <v>5210738.72</v>
      </c>
      <c r="P33" s="47">
        <f t="shared" si="1"/>
        <v>22.241975114715611</v>
      </c>
      <c r="R33" s="151" t="s">
        <v>270</v>
      </c>
      <c r="S33" s="152">
        <v>2270101.27</v>
      </c>
      <c r="U33" s="276"/>
      <c r="V33" s="276"/>
      <c r="W33" s="277"/>
    </row>
    <row r="34" spans="1:23">
      <c r="A34" s="26">
        <v>32</v>
      </c>
      <c r="B34" s="136" t="s">
        <v>125</v>
      </c>
      <c r="C34" s="63">
        <v>29.329851313219013</v>
      </c>
      <c r="I34" s="26" t="s">
        <v>225</v>
      </c>
      <c r="J34" s="20">
        <v>31796</v>
      </c>
      <c r="K34" s="100">
        <v>842700</v>
      </c>
      <c r="L34" s="133">
        <f t="shared" si="0"/>
        <v>26.503333752673292</v>
      </c>
      <c r="M34" s="136" t="s">
        <v>235</v>
      </c>
      <c r="N34" s="20">
        <v>242237</v>
      </c>
      <c r="O34" s="19">
        <v>7790983.3099999996</v>
      </c>
      <c r="P34" s="47">
        <f t="shared" si="1"/>
        <v>32.162647778828173</v>
      </c>
      <c r="R34" s="156" t="s">
        <v>271</v>
      </c>
      <c r="S34" s="100">
        <v>0</v>
      </c>
      <c r="U34" s="276"/>
      <c r="V34" s="276"/>
      <c r="W34" s="277"/>
    </row>
    <row r="35" spans="1:23">
      <c r="A35" s="26">
        <v>33</v>
      </c>
      <c r="B35" s="26" t="s">
        <v>114</v>
      </c>
      <c r="C35" s="63">
        <v>28.938675038141064</v>
      </c>
      <c r="I35" s="26" t="s">
        <v>226</v>
      </c>
      <c r="J35" s="20">
        <v>3577</v>
      </c>
      <c r="K35" s="100">
        <v>94453.28</v>
      </c>
      <c r="L35" s="133">
        <f t="shared" si="0"/>
        <v>26.405725468269498</v>
      </c>
      <c r="M35" s="136" t="s">
        <v>150</v>
      </c>
      <c r="N35" s="20">
        <v>6502</v>
      </c>
      <c r="O35" s="100">
        <v>429666.66</v>
      </c>
      <c r="P35" s="47">
        <f t="shared" si="1"/>
        <v>66.082230083051371</v>
      </c>
      <c r="R35" s="156" t="s">
        <v>272</v>
      </c>
      <c r="S35" s="100">
        <v>27755.09</v>
      </c>
      <c r="U35" s="276"/>
      <c r="V35" s="276"/>
      <c r="W35" s="277"/>
    </row>
    <row r="36" spans="1:23">
      <c r="A36" s="26">
        <v>34</v>
      </c>
      <c r="B36" s="26" t="s">
        <v>137</v>
      </c>
      <c r="C36" s="63">
        <v>28.45182703166644</v>
      </c>
      <c r="I36" s="26" t="s">
        <v>85</v>
      </c>
      <c r="J36" s="20">
        <v>12713</v>
      </c>
      <c r="K36" s="100">
        <v>309107.01</v>
      </c>
      <c r="L36" s="133">
        <f t="shared" si="0"/>
        <v>24.314246047353105</v>
      </c>
      <c r="M36" s="136" t="s">
        <v>236</v>
      </c>
      <c r="N36" s="20">
        <v>14152</v>
      </c>
      <c r="O36" s="100">
        <v>293084.53999999998</v>
      </c>
      <c r="P36" s="47">
        <f t="shared" si="1"/>
        <v>20.709761164499717</v>
      </c>
      <c r="R36" s="156" t="s">
        <v>273</v>
      </c>
      <c r="S36" s="100">
        <v>0</v>
      </c>
      <c r="U36" s="276"/>
      <c r="V36" s="276"/>
      <c r="W36" s="277"/>
    </row>
    <row r="37" spans="1:23">
      <c r="A37" s="26">
        <v>35</v>
      </c>
      <c r="B37" s="136" t="s">
        <v>228</v>
      </c>
      <c r="C37" s="63">
        <v>28.102682017162632</v>
      </c>
      <c r="I37" s="26" t="s">
        <v>88</v>
      </c>
      <c r="J37" s="20">
        <v>68009</v>
      </c>
      <c r="K37" s="100">
        <v>1569517.26</v>
      </c>
      <c r="L37" s="133">
        <f t="shared" si="0"/>
        <v>23.078081724477642</v>
      </c>
      <c r="M37" s="136" t="s">
        <v>153</v>
      </c>
      <c r="N37" s="20">
        <v>8419</v>
      </c>
      <c r="O37" s="100">
        <v>215130</v>
      </c>
      <c r="P37" s="47">
        <f t="shared" si="1"/>
        <v>25.552916023280673</v>
      </c>
      <c r="R37" s="151" t="s">
        <v>194</v>
      </c>
      <c r="S37" s="158">
        <f>SUM(S33:S36)</f>
        <v>2297856.36</v>
      </c>
      <c r="U37" s="276"/>
      <c r="V37" s="276"/>
      <c r="W37" s="277"/>
    </row>
    <row r="38" spans="1:23">
      <c r="A38" s="26">
        <v>36</v>
      </c>
      <c r="B38" s="26" t="s">
        <v>99</v>
      </c>
      <c r="C38" s="63">
        <v>28.05727901357994</v>
      </c>
      <c r="I38" s="26" t="s">
        <v>227</v>
      </c>
      <c r="J38" s="20">
        <v>188557</v>
      </c>
      <c r="K38" s="100">
        <v>3465797.52</v>
      </c>
      <c r="L38" s="133">
        <f t="shared" si="0"/>
        <v>18.380635669850495</v>
      </c>
      <c r="M38" s="136" t="s">
        <v>160</v>
      </c>
      <c r="N38" s="20">
        <v>72743</v>
      </c>
      <c r="O38" s="100">
        <v>2853515.85</v>
      </c>
      <c r="P38" s="47">
        <f t="shared" si="1"/>
        <v>39.227360020895482</v>
      </c>
      <c r="R38" s="163"/>
      <c r="S38" s="100"/>
      <c r="U38" s="276"/>
      <c r="V38" s="276"/>
      <c r="W38" s="277"/>
    </row>
    <row r="39" spans="1:23">
      <c r="A39" s="26">
        <v>37</v>
      </c>
      <c r="B39" s="136" t="s">
        <v>124</v>
      </c>
      <c r="C39" s="63">
        <v>27.98782381688153</v>
      </c>
      <c r="I39" s="26" t="s">
        <v>91</v>
      </c>
      <c r="J39" s="20">
        <v>18553</v>
      </c>
      <c r="K39" s="100">
        <v>327980</v>
      </c>
      <c r="L39" s="133">
        <f t="shared" si="0"/>
        <v>17.678003557376165</v>
      </c>
      <c r="M39" s="136" t="s">
        <v>162</v>
      </c>
      <c r="N39" s="20">
        <v>7142</v>
      </c>
      <c r="O39" s="100">
        <v>307310.68</v>
      </c>
      <c r="P39" s="47">
        <f t="shared" si="1"/>
        <v>43.028658639036685</v>
      </c>
      <c r="R39" s="151" t="s">
        <v>478</v>
      </c>
      <c r="S39" s="152" t="s">
        <v>519</v>
      </c>
      <c r="U39" s="276"/>
      <c r="V39" s="276"/>
      <c r="W39" s="277"/>
    </row>
    <row r="40" spans="1:23">
      <c r="A40" s="26">
        <v>38</v>
      </c>
      <c r="B40" s="136" t="s">
        <v>233</v>
      </c>
      <c r="C40" s="63">
        <v>27.928304692561628</v>
      </c>
      <c r="I40" s="26" t="s">
        <v>92</v>
      </c>
      <c r="J40" s="20">
        <v>150698</v>
      </c>
      <c r="K40" s="100">
        <v>3569457.75</v>
      </c>
      <c r="L40" s="133">
        <f t="shared" si="0"/>
        <v>23.686165377111841</v>
      </c>
      <c r="M40" s="136" t="s">
        <v>237</v>
      </c>
      <c r="N40" s="20">
        <v>42612</v>
      </c>
      <c r="O40" s="100">
        <f>S83</f>
        <v>1431000.9600000002</v>
      </c>
      <c r="P40" s="47">
        <f t="shared" si="1"/>
        <v>33.582112081103922</v>
      </c>
      <c r="R40" s="156" t="s">
        <v>275</v>
      </c>
      <c r="S40" s="100">
        <v>5248812</v>
      </c>
      <c r="U40" s="276"/>
      <c r="V40" s="276"/>
      <c r="W40" s="277"/>
    </row>
    <row r="41" spans="1:23">
      <c r="A41" s="26">
        <v>39</v>
      </c>
      <c r="B41" s="26" t="s">
        <v>119</v>
      </c>
      <c r="C41" s="63">
        <v>27.856155933876142</v>
      </c>
      <c r="I41" s="26" t="s">
        <v>189</v>
      </c>
      <c r="J41" s="20">
        <v>199759</v>
      </c>
      <c r="K41" s="100">
        <v>6447917.1399999997</v>
      </c>
      <c r="L41" s="133">
        <f t="shared" si="0"/>
        <v>32.278481269930268</v>
      </c>
      <c r="M41" s="136" t="s">
        <v>163</v>
      </c>
      <c r="N41" s="20">
        <v>79556</v>
      </c>
      <c r="O41" s="100">
        <v>2735540.23</v>
      </c>
      <c r="P41" s="47">
        <f t="shared" si="1"/>
        <v>34.385090125194829</v>
      </c>
      <c r="R41" s="156" t="s">
        <v>276</v>
      </c>
      <c r="S41" s="100">
        <v>95616</v>
      </c>
      <c r="U41" s="276"/>
      <c r="V41" s="276"/>
      <c r="W41" s="277"/>
    </row>
    <row r="42" spans="1:23">
      <c r="A42" s="26">
        <v>40</v>
      </c>
      <c r="B42" s="26" t="s">
        <v>79</v>
      </c>
      <c r="C42" s="63">
        <v>27.793709894139365</v>
      </c>
      <c r="I42" s="26" t="s">
        <v>96</v>
      </c>
      <c r="J42" s="20">
        <v>17696</v>
      </c>
      <c r="K42" s="100">
        <v>527732.86</v>
      </c>
      <c r="L42" s="133">
        <f t="shared" si="0"/>
        <v>29.822155289330922</v>
      </c>
      <c r="M42" s="136" t="s">
        <v>164</v>
      </c>
      <c r="N42" s="20">
        <v>52309</v>
      </c>
      <c r="O42" s="100">
        <v>1093693.6399999999</v>
      </c>
      <c r="P42" s="47">
        <f t="shared" si="1"/>
        <v>20.908326291842702</v>
      </c>
      <c r="R42" s="156" t="s">
        <v>277</v>
      </c>
      <c r="S42" s="100">
        <v>1774247</v>
      </c>
      <c r="U42" s="276"/>
      <c r="V42" s="276"/>
      <c r="W42" s="277"/>
    </row>
    <row r="43" spans="1:23">
      <c r="A43" s="26">
        <v>41</v>
      </c>
      <c r="B43" s="136" t="s">
        <v>106</v>
      </c>
      <c r="C43" s="63">
        <v>27.790439423590108</v>
      </c>
      <c r="I43" s="26" t="s">
        <v>98</v>
      </c>
      <c r="J43" s="20">
        <v>30092</v>
      </c>
      <c r="K43" s="100">
        <v>819540.41</v>
      </c>
      <c r="L43" s="133">
        <f t="shared" si="0"/>
        <v>27.234494550046524</v>
      </c>
      <c r="M43" s="136" t="s">
        <v>192</v>
      </c>
      <c r="N43" s="20">
        <v>54772</v>
      </c>
      <c r="O43" s="100">
        <v>879122.1</v>
      </c>
      <c r="P43" s="47">
        <f t="shared" si="1"/>
        <v>16.050575111370772</v>
      </c>
      <c r="R43" s="147" t="s">
        <v>194</v>
      </c>
      <c r="S43" s="158">
        <f>SUM(S40:S42)</f>
        <v>7118675</v>
      </c>
      <c r="U43" s="276"/>
      <c r="V43" s="276"/>
      <c r="W43" s="277"/>
    </row>
    <row r="44" spans="1:23">
      <c r="A44" s="26">
        <v>42</v>
      </c>
      <c r="B44" s="136" t="s">
        <v>75</v>
      </c>
      <c r="C44" s="63">
        <v>27.479863065901124</v>
      </c>
      <c r="I44" s="26" t="s">
        <v>99</v>
      </c>
      <c r="J44" s="20">
        <v>24006</v>
      </c>
      <c r="K44" s="100">
        <v>673543.04</v>
      </c>
      <c r="L44" s="133">
        <f t="shared" si="0"/>
        <v>28.05727901357994</v>
      </c>
      <c r="M44" s="136" t="s">
        <v>166</v>
      </c>
      <c r="N44" s="20">
        <v>220659</v>
      </c>
      <c r="O44" s="100">
        <v>6744041</v>
      </c>
      <c r="P44" s="47">
        <f t="shared" si="1"/>
        <v>30.563181198138302</v>
      </c>
      <c r="R44"/>
      <c r="S44" s="100"/>
      <c r="U44" s="276"/>
      <c r="V44" s="276"/>
      <c r="W44" s="277"/>
    </row>
    <row r="45" spans="1:23">
      <c r="A45" s="26">
        <v>43</v>
      </c>
      <c r="B45" s="136" t="s">
        <v>98</v>
      </c>
      <c r="C45" s="63">
        <v>27.234494550046524</v>
      </c>
      <c r="I45" s="26" t="s">
        <v>228</v>
      </c>
      <c r="J45" s="20">
        <v>126554</v>
      </c>
      <c r="K45" s="70">
        <v>3556506.82</v>
      </c>
      <c r="L45" s="133">
        <f t="shared" si="0"/>
        <v>28.102682017162632</v>
      </c>
      <c r="M45" s="136" t="s">
        <v>167</v>
      </c>
      <c r="N45" s="20">
        <v>58480</v>
      </c>
      <c r="O45" s="100">
        <v>3719493.74</v>
      </c>
      <c r="P45" s="47">
        <f t="shared" si="1"/>
        <v>63.602834131326951</v>
      </c>
      <c r="R45" s="151" t="s">
        <v>279</v>
      </c>
      <c r="S45" s="152">
        <v>32091.15</v>
      </c>
      <c r="U45" s="276"/>
      <c r="V45" s="276"/>
      <c r="W45" s="277"/>
    </row>
    <row r="46" spans="1:23">
      <c r="A46" s="26">
        <v>44</v>
      </c>
      <c r="B46" s="26" t="s">
        <v>130</v>
      </c>
      <c r="C46" s="63">
        <v>27.05730509005058</v>
      </c>
      <c r="I46" s="26" t="s">
        <v>102</v>
      </c>
      <c r="J46" s="20">
        <v>6025</v>
      </c>
      <c r="K46" s="70">
        <v>206827</v>
      </c>
      <c r="L46" s="133">
        <f t="shared" si="0"/>
        <v>34.328132780082989</v>
      </c>
      <c r="M46" s="136" t="s">
        <v>238</v>
      </c>
      <c r="N46" s="20">
        <v>17608</v>
      </c>
      <c r="O46" s="100">
        <v>336035</v>
      </c>
      <c r="P46" s="47">
        <f t="shared" si="1"/>
        <v>19.084223080417992</v>
      </c>
      <c r="R46" s="156" t="s">
        <v>280</v>
      </c>
      <c r="S46" s="100">
        <v>260799.58</v>
      </c>
      <c r="U46" s="276"/>
      <c r="V46" s="276"/>
      <c r="W46" s="277"/>
    </row>
    <row r="47" spans="1:23">
      <c r="A47" s="26">
        <v>45</v>
      </c>
      <c r="B47" s="136" t="s">
        <v>214</v>
      </c>
      <c r="C47" s="63">
        <v>26.819415581499776</v>
      </c>
      <c r="I47" s="26" t="s">
        <v>104</v>
      </c>
      <c r="J47" s="20">
        <v>210031</v>
      </c>
      <c r="K47" s="100">
        <v>5583299.9299999997</v>
      </c>
      <c r="L47" s="133">
        <f t="shared" si="0"/>
        <v>26.583218334436342</v>
      </c>
      <c r="M47" s="136"/>
      <c r="N47" s="20"/>
      <c r="O47" s="63"/>
      <c r="P47" s="47"/>
      <c r="R47" s="156" t="s">
        <v>281</v>
      </c>
      <c r="S47" s="100">
        <v>121700</v>
      </c>
      <c r="U47" s="276"/>
      <c r="V47" s="276"/>
      <c r="W47" s="277"/>
    </row>
    <row r="48" spans="1:23">
      <c r="A48" s="26">
        <v>46</v>
      </c>
      <c r="B48" s="136" t="s">
        <v>224</v>
      </c>
      <c r="C48" s="63">
        <v>26.773589015866307</v>
      </c>
      <c r="I48" s="26" t="s">
        <v>105</v>
      </c>
      <c r="J48" s="20">
        <v>55197</v>
      </c>
      <c r="K48" s="100">
        <f>S88</f>
        <v>2054737.09</v>
      </c>
      <c r="L48" s="133">
        <f t="shared" si="0"/>
        <v>37.225521133394935</v>
      </c>
      <c r="M48" s="136"/>
      <c r="N48" s="20"/>
      <c r="O48" s="63"/>
      <c r="P48" s="47"/>
      <c r="R48" s="156" t="s">
        <v>282</v>
      </c>
      <c r="S48" s="100">
        <v>107023</v>
      </c>
      <c r="U48" s="276"/>
      <c r="V48" s="276"/>
      <c r="W48" s="277"/>
    </row>
    <row r="49" spans="1:23">
      <c r="A49" s="26">
        <v>47</v>
      </c>
      <c r="B49" s="136" t="s">
        <v>104</v>
      </c>
      <c r="C49" s="63">
        <v>26.583218334436342</v>
      </c>
      <c r="I49" s="69" t="s">
        <v>106</v>
      </c>
      <c r="J49" s="20">
        <v>11242</v>
      </c>
      <c r="K49" s="100">
        <v>312420.12</v>
      </c>
      <c r="L49" s="133">
        <f t="shared" si="0"/>
        <v>27.790439423590108</v>
      </c>
      <c r="M49" s="23"/>
      <c r="N49" s="23">
        <f>AVERAGE(N4:N46,J4:J50)</f>
        <v>90954.35555555555</v>
      </c>
      <c r="O49" s="246">
        <f>AVERAGE(O4:O46,K4:K50)</f>
        <v>2255522.722222222</v>
      </c>
      <c r="P49" s="77">
        <f>AVERAGE(P4:P46,L4:L50)</f>
        <v>29.272812574593651</v>
      </c>
      <c r="R49" s="156" t="s">
        <v>283</v>
      </c>
      <c r="S49" s="100">
        <v>233948.98</v>
      </c>
      <c r="U49" s="276"/>
      <c r="V49" s="276"/>
      <c r="W49" s="277"/>
    </row>
    <row r="50" spans="1:23">
      <c r="A50" s="26">
        <v>48</v>
      </c>
      <c r="B50" s="136" t="s">
        <v>225</v>
      </c>
      <c r="C50" s="63">
        <v>26.503333752673292</v>
      </c>
      <c r="I50" s="69" t="s">
        <v>108</v>
      </c>
      <c r="J50" s="20">
        <v>21556</v>
      </c>
      <c r="K50" s="100">
        <v>727859.66</v>
      </c>
      <c r="L50" s="133">
        <f t="shared" si="0"/>
        <v>33.765989051772131</v>
      </c>
      <c r="M50" s="23"/>
      <c r="N50" s="23">
        <f>SUM(N4:N46,J4:J50)</f>
        <v>8185892</v>
      </c>
      <c r="O50" s="246">
        <f>SUM(O4:O46,K4:K50)</f>
        <v>202997045</v>
      </c>
      <c r="P50" s="209"/>
      <c r="R50" s="151" t="s">
        <v>194</v>
      </c>
      <c r="S50" s="158">
        <f>SUM(S45:S49)</f>
        <v>755562.71</v>
      </c>
      <c r="U50" s="276"/>
      <c r="V50" s="276"/>
      <c r="W50" s="277"/>
    </row>
    <row r="51" spans="1:23">
      <c r="A51" s="26">
        <v>49</v>
      </c>
      <c r="B51" s="136" t="s">
        <v>226</v>
      </c>
      <c r="C51" s="63">
        <v>26.405725468269498</v>
      </c>
      <c r="E51" s="136"/>
      <c r="K51" s="100"/>
      <c r="L51" s="66"/>
      <c r="R51" s="163"/>
      <c r="S51" s="100"/>
      <c r="U51" s="276"/>
      <c r="V51" s="276"/>
      <c r="W51" s="277"/>
    </row>
    <row r="52" spans="1:23">
      <c r="A52" s="26">
        <v>50</v>
      </c>
      <c r="B52" s="26" t="s">
        <v>142</v>
      </c>
      <c r="C52" s="63">
        <v>26.027868156740698</v>
      </c>
      <c r="O52" s="63"/>
      <c r="P52" s="47"/>
      <c r="R52" s="151" t="s">
        <v>284</v>
      </c>
      <c r="S52" s="152">
        <v>5064000</v>
      </c>
      <c r="U52" s="276"/>
      <c r="V52" s="276"/>
      <c r="W52" s="277"/>
    </row>
    <row r="53" spans="1:23">
      <c r="A53" s="26">
        <v>51</v>
      </c>
      <c r="B53" s="26" t="s">
        <v>221</v>
      </c>
      <c r="C53" s="63">
        <v>25.674991265438727</v>
      </c>
      <c r="F53" s="77"/>
      <c r="I53" s="136"/>
      <c r="J53" s="20"/>
      <c r="K53" s="70"/>
      <c r="L53" s="66"/>
      <c r="M53" s="136"/>
      <c r="N53" s="20"/>
      <c r="O53" s="63"/>
      <c r="P53" s="47"/>
      <c r="R53" s="156" t="s">
        <v>285</v>
      </c>
      <c r="S53" s="100">
        <v>0</v>
      </c>
      <c r="U53" s="276"/>
      <c r="V53" s="276"/>
      <c r="W53" s="277"/>
    </row>
    <row r="54" spans="1:23">
      <c r="A54" s="26">
        <v>52</v>
      </c>
      <c r="B54" s="69" t="s">
        <v>153</v>
      </c>
      <c r="C54" s="63">
        <v>25.552916023280673</v>
      </c>
      <c r="F54" s="77"/>
      <c r="L54" s="66"/>
      <c r="M54" s="23"/>
      <c r="O54" s="246"/>
      <c r="P54" s="77"/>
      <c r="R54" s="156" t="s">
        <v>286</v>
      </c>
      <c r="S54" s="100">
        <v>0</v>
      </c>
      <c r="U54" s="276"/>
      <c r="V54" s="276"/>
      <c r="W54" s="277"/>
    </row>
    <row r="55" spans="1:23">
      <c r="A55" s="26">
        <v>53</v>
      </c>
      <c r="B55" s="26" t="s">
        <v>126</v>
      </c>
      <c r="C55" s="63">
        <v>25.123143976133793</v>
      </c>
      <c r="F55" s="281"/>
      <c r="L55" s="66"/>
      <c r="N55" s="282"/>
      <c r="O55" s="283"/>
      <c r="P55" s="161"/>
      <c r="R55" s="156" t="s">
        <v>287</v>
      </c>
      <c r="S55" s="100">
        <v>0</v>
      </c>
      <c r="U55" s="276"/>
      <c r="V55" s="276"/>
      <c r="W55" s="277"/>
    </row>
    <row r="56" spans="1:23">
      <c r="A56" s="26">
        <v>54</v>
      </c>
      <c r="B56" s="26" t="s">
        <v>113</v>
      </c>
      <c r="C56" s="63">
        <v>25.016596855339305</v>
      </c>
      <c r="F56" s="281"/>
      <c r="N56" s="282"/>
      <c r="O56" s="284"/>
      <c r="P56" s="77"/>
      <c r="R56" s="156" t="s">
        <v>290</v>
      </c>
      <c r="S56" s="100">
        <v>0</v>
      </c>
      <c r="U56" s="276"/>
      <c r="V56" s="276"/>
      <c r="W56" s="277"/>
    </row>
    <row r="57" spans="1:23">
      <c r="A57" s="26">
        <v>55</v>
      </c>
      <c r="B57" s="136" t="s">
        <v>138</v>
      </c>
      <c r="C57" s="63">
        <v>24.832205620449429</v>
      </c>
      <c r="F57" s="281"/>
      <c r="R57" s="151" t="s">
        <v>194</v>
      </c>
      <c r="S57" s="158">
        <f>SUM(S52:S56)</f>
        <v>5064000</v>
      </c>
      <c r="U57" s="276"/>
      <c r="V57" s="276"/>
      <c r="W57" s="277"/>
    </row>
    <row r="58" spans="1:23">
      <c r="A58" s="26">
        <v>56</v>
      </c>
      <c r="B58" s="26" t="s">
        <v>135</v>
      </c>
      <c r="C58" s="63">
        <v>24.682210908285448</v>
      </c>
      <c r="F58" s="66"/>
      <c r="R58" s="151"/>
      <c r="S58" s="158"/>
      <c r="U58" s="276"/>
      <c r="V58" s="276"/>
      <c r="W58" s="277"/>
    </row>
    <row r="59" spans="1:23">
      <c r="A59" s="26">
        <v>57</v>
      </c>
      <c r="B59" s="26" t="s">
        <v>218</v>
      </c>
      <c r="C59" s="63">
        <v>24.530641323273361</v>
      </c>
      <c r="F59" s="281"/>
      <c r="R59" s="151" t="s">
        <v>291</v>
      </c>
      <c r="S59" s="100">
        <v>905240.14</v>
      </c>
      <c r="U59" s="276"/>
      <c r="V59" s="276"/>
      <c r="W59" s="277"/>
    </row>
    <row r="60" spans="1:23">
      <c r="A60" s="26">
        <v>58</v>
      </c>
      <c r="B60" s="136" t="s">
        <v>85</v>
      </c>
      <c r="C60" s="63">
        <v>24.314246047353105</v>
      </c>
      <c r="E60" s="26"/>
      <c r="F60" s="281"/>
      <c r="R60" s="156" t="s">
        <v>292</v>
      </c>
      <c r="S60" s="100">
        <v>0</v>
      </c>
      <c r="U60" s="276"/>
      <c r="V60" s="276"/>
      <c r="W60" s="277"/>
    </row>
    <row r="61" spans="1:23">
      <c r="A61" s="26">
        <v>59</v>
      </c>
      <c r="B61" s="26" t="s">
        <v>92</v>
      </c>
      <c r="C61" s="63">
        <v>23.686165377111841</v>
      </c>
      <c r="E61" s="136"/>
      <c r="F61" s="281"/>
      <c r="R61" s="156" t="s">
        <v>293</v>
      </c>
      <c r="S61" s="100">
        <v>0</v>
      </c>
      <c r="U61" s="276"/>
      <c r="V61" s="276"/>
      <c r="W61" s="277"/>
    </row>
    <row r="62" spans="1:23">
      <c r="A62" s="26">
        <v>60</v>
      </c>
      <c r="B62" s="26" t="s">
        <v>88</v>
      </c>
      <c r="C62" s="63">
        <v>23.078081724477642</v>
      </c>
      <c r="F62" s="66"/>
      <c r="R62" s="151" t="s">
        <v>194</v>
      </c>
      <c r="S62" s="158">
        <f>SUM(S59:S61)</f>
        <v>905240.14</v>
      </c>
      <c r="U62" s="276"/>
      <c r="V62" s="276"/>
      <c r="W62" s="277"/>
    </row>
    <row r="63" spans="1:23">
      <c r="A63" s="26">
        <v>61</v>
      </c>
      <c r="B63" s="136" t="s">
        <v>144</v>
      </c>
      <c r="C63" s="63">
        <v>22.717073891625617</v>
      </c>
      <c r="E63" s="136"/>
      <c r="F63" s="66"/>
      <c r="S63" s="100"/>
      <c r="U63" s="276"/>
      <c r="V63" s="276"/>
      <c r="W63" s="277"/>
    </row>
    <row r="64" spans="1:23">
      <c r="A64" s="26">
        <v>62</v>
      </c>
      <c r="B64" s="26" t="s">
        <v>65</v>
      </c>
      <c r="C64" s="63">
        <v>22.593908416887558</v>
      </c>
      <c r="E64" s="136"/>
      <c r="F64" s="281"/>
      <c r="N64" t="s">
        <v>241</v>
      </c>
      <c r="R64" s="151" t="s">
        <v>294</v>
      </c>
      <c r="S64" s="152">
        <v>1699764</v>
      </c>
      <c r="U64" s="276"/>
      <c r="V64" s="276"/>
      <c r="W64" s="277"/>
    </row>
    <row r="65" spans="1:23">
      <c r="A65" s="26">
        <v>63</v>
      </c>
      <c r="B65" s="136" t="s">
        <v>232</v>
      </c>
      <c r="C65" s="63">
        <v>22.480688981621238</v>
      </c>
      <c r="R65" s="156" t="s">
        <v>295</v>
      </c>
      <c r="S65" s="100">
        <v>1195134</v>
      </c>
      <c r="U65" s="276"/>
      <c r="V65" s="276"/>
      <c r="W65" s="277"/>
    </row>
    <row r="66" spans="1:23">
      <c r="A66" s="26">
        <v>64</v>
      </c>
      <c r="B66" s="26" t="s">
        <v>132</v>
      </c>
      <c r="C66" s="63">
        <v>22.445298309730472</v>
      </c>
      <c r="R66" s="156" t="s">
        <v>296</v>
      </c>
      <c r="S66" s="100">
        <v>236880.09</v>
      </c>
      <c r="U66" s="276"/>
      <c r="V66" s="276"/>
      <c r="W66" s="277"/>
    </row>
    <row r="67" spans="1:23">
      <c r="A67" s="26">
        <v>65</v>
      </c>
      <c r="B67" s="26" t="s">
        <v>145</v>
      </c>
      <c r="C67" s="63">
        <v>22.241975114715611</v>
      </c>
      <c r="R67" s="156" t="s">
        <v>297</v>
      </c>
      <c r="S67" s="100">
        <v>101237.84</v>
      </c>
      <c r="U67" s="276"/>
      <c r="V67" s="276"/>
      <c r="W67" s="277"/>
    </row>
    <row r="68" spans="1:23">
      <c r="A68" s="26">
        <v>66</v>
      </c>
      <c r="B68" s="136" t="s">
        <v>223</v>
      </c>
      <c r="C68" s="63">
        <v>22.23200364963504</v>
      </c>
      <c r="R68" s="156" t="s">
        <v>520</v>
      </c>
      <c r="S68" s="100">
        <v>371153</v>
      </c>
      <c r="U68" s="276"/>
      <c r="V68" s="276"/>
      <c r="W68" s="277"/>
    </row>
    <row r="69" spans="1:23">
      <c r="A69" s="26">
        <v>67</v>
      </c>
      <c r="B69" s="136" t="s">
        <v>29</v>
      </c>
      <c r="C69" s="63">
        <v>21.56921792618629</v>
      </c>
      <c r="R69" s="156" t="s">
        <v>299</v>
      </c>
      <c r="S69" s="100">
        <v>308367.78999999998</v>
      </c>
      <c r="U69" s="276"/>
      <c r="V69" s="276"/>
      <c r="W69" s="277"/>
    </row>
    <row r="70" spans="1:23">
      <c r="A70" s="26">
        <v>68</v>
      </c>
      <c r="B70" s="26" t="s">
        <v>220</v>
      </c>
      <c r="C70" s="63">
        <v>21.525292990685077</v>
      </c>
      <c r="R70" s="156" t="s">
        <v>301</v>
      </c>
      <c r="S70" s="100">
        <v>246139.05</v>
      </c>
      <c r="U70" s="276"/>
      <c r="V70" s="276"/>
      <c r="W70" s="277"/>
    </row>
    <row r="71" spans="1:23">
      <c r="A71" s="26">
        <v>69</v>
      </c>
      <c r="B71" s="26" t="s">
        <v>222</v>
      </c>
      <c r="C71" s="63">
        <v>21.351757771497777</v>
      </c>
      <c r="R71" s="156" t="s">
        <v>302</v>
      </c>
      <c r="S71" s="100">
        <v>137190.5</v>
      </c>
      <c r="U71" s="276"/>
      <c r="V71" s="276"/>
      <c r="W71" s="277"/>
    </row>
    <row r="72" spans="1:23">
      <c r="A72" s="26">
        <v>70</v>
      </c>
      <c r="B72" s="136" t="s">
        <v>219</v>
      </c>
      <c r="C72" s="63">
        <v>21.047411134574556</v>
      </c>
      <c r="R72" s="156" t="s">
        <v>303</v>
      </c>
      <c r="S72" s="157">
        <v>2412.52</v>
      </c>
      <c r="U72" s="276"/>
      <c r="V72" s="276"/>
      <c r="W72" s="277"/>
    </row>
    <row r="73" spans="1:23">
      <c r="A73" s="26">
        <v>71</v>
      </c>
      <c r="B73" s="26" t="s">
        <v>164</v>
      </c>
      <c r="C73" s="63">
        <v>20.908326291842702</v>
      </c>
      <c r="R73" s="156" t="s">
        <v>304</v>
      </c>
      <c r="S73" s="100">
        <v>413710.69</v>
      </c>
      <c r="U73" s="276"/>
      <c r="V73" s="276"/>
      <c r="W73" s="277"/>
    </row>
    <row r="74" spans="1:23">
      <c r="A74" s="26">
        <v>72</v>
      </c>
      <c r="B74" s="136" t="s">
        <v>236</v>
      </c>
      <c r="C74" s="63">
        <v>20.709761164499717</v>
      </c>
      <c r="R74" s="156" t="s">
        <v>521</v>
      </c>
      <c r="S74" s="100">
        <v>175848.17</v>
      </c>
      <c r="U74" s="276"/>
      <c r="V74" s="276"/>
      <c r="W74" s="277"/>
    </row>
    <row r="75" spans="1:23">
      <c r="A75" s="26">
        <v>73</v>
      </c>
      <c r="B75" s="26" t="s">
        <v>109</v>
      </c>
      <c r="C75" s="63">
        <v>20.683827862606794</v>
      </c>
      <c r="R75" s="151" t="s">
        <v>194</v>
      </c>
      <c r="S75" s="158">
        <f>SUM(S64:S74)</f>
        <v>4887837.6499999994</v>
      </c>
      <c r="U75" s="276"/>
      <c r="V75" s="276"/>
      <c r="W75" s="277"/>
    </row>
    <row r="76" spans="1:23">
      <c r="A76" s="26">
        <v>74</v>
      </c>
      <c r="B76" s="136" t="s">
        <v>76</v>
      </c>
      <c r="C76" s="63">
        <v>20.424887746366426</v>
      </c>
      <c r="R76" s="163"/>
      <c r="S76" s="100"/>
      <c r="U76" s="276"/>
      <c r="V76" s="276"/>
      <c r="W76" s="277"/>
    </row>
    <row r="77" spans="1:23">
      <c r="A77" s="26">
        <v>75</v>
      </c>
      <c r="B77" s="26" t="s">
        <v>191</v>
      </c>
      <c r="C77" s="63">
        <v>20.240304147465437</v>
      </c>
      <c r="R77" s="151" t="s">
        <v>306</v>
      </c>
      <c r="S77" s="152">
        <v>172258.99</v>
      </c>
      <c r="U77" s="276"/>
      <c r="V77" s="276"/>
      <c r="W77" s="277"/>
    </row>
    <row r="78" spans="1:23">
      <c r="A78" s="26">
        <v>76</v>
      </c>
      <c r="B78" s="26" t="s">
        <v>131</v>
      </c>
      <c r="C78" s="63">
        <v>19.143463702189596</v>
      </c>
      <c r="R78" s="156" t="s">
        <v>307</v>
      </c>
      <c r="S78" s="100">
        <v>595358.80000000005</v>
      </c>
      <c r="U78" s="276"/>
      <c r="V78" s="276"/>
      <c r="W78" s="277"/>
    </row>
    <row r="79" spans="1:23">
      <c r="A79" s="26">
        <v>77</v>
      </c>
      <c r="B79" s="136" t="s">
        <v>238</v>
      </c>
      <c r="C79" s="63">
        <v>19.084223080417992</v>
      </c>
      <c r="R79" s="156" t="s">
        <v>308</v>
      </c>
      <c r="S79" s="100">
        <v>190119.58</v>
      </c>
      <c r="U79" s="276"/>
      <c r="V79" s="276"/>
      <c r="W79" s="277"/>
    </row>
    <row r="80" spans="1:23">
      <c r="A80" s="26">
        <v>78</v>
      </c>
      <c r="B80" s="136" t="s">
        <v>120</v>
      </c>
      <c r="C80" s="63">
        <v>18.953203254482446</v>
      </c>
      <c r="R80" s="156" t="s">
        <v>309</v>
      </c>
      <c r="S80" s="100">
        <v>160259</v>
      </c>
      <c r="U80" s="276"/>
      <c r="V80" s="276"/>
      <c r="W80" s="277"/>
    </row>
    <row r="81" spans="1:23">
      <c r="A81" s="26">
        <v>79</v>
      </c>
      <c r="B81" s="26" t="s">
        <v>32</v>
      </c>
      <c r="C81" s="63">
        <v>18.908478085639555</v>
      </c>
      <c r="R81" s="156" t="s">
        <v>310</v>
      </c>
      <c r="S81" s="100">
        <v>84797</v>
      </c>
      <c r="U81" s="276"/>
      <c r="V81" s="276"/>
      <c r="W81" s="277"/>
    </row>
    <row r="82" spans="1:23">
      <c r="A82" s="26">
        <v>80</v>
      </c>
      <c r="B82" s="26" t="s">
        <v>70</v>
      </c>
      <c r="C82" s="63">
        <v>18.818871552824039</v>
      </c>
      <c r="R82" s="156" t="s">
        <v>311</v>
      </c>
      <c r="S82" s="100">
        <v>228207.59</v>
      </c>
      <c r="U82" s="276"/>
      <c r="V82" s="276"/>
      <c r="W82" s="277"/>
    </row>
    <row r="83" spans="1:23">
      <c r="A83" s="26">
        <v>81</v>
      </c>
      <c r="B83" s="136" t="s">
        <v>227</v>
      </c>
      <c r="C83" s="63">
        <v>18.380635669850495</v>
      </c>
      <c r="R83" s="151" t="s">
        <v>194</v>
      </c>
      <c r="S83" s="158">
        <f>SUM(S77:S82)</f>
        <v>1431000.9600000002</v>
      </c>
      <c r="U83" s="276"/>
      <c r="V83" s="276"/>
      <c r="W83" s="277"/>
    </row>
    <row r="84" spans="1:23">
      <c r="A84" s="26">
        <v>82</v>
      </c>
      <c r="B84" s="26" t="s">
        <v>231</v>
      </c>
      <c r="C84" s="63">
        <v>18.252194326754974</v>
      </c>
      <c r="R84" s="163"/>
      <c r="S84" s="100"/>
      <c r="U84" s="276"/>
      <c r="V84" s="276"/>
      <c r="W84" s="277"/>
    </row>
    <row r="85" spans="1:23">
      <c r="A85" s="26">
        <v>83</v>
      </c>
      <c r="B85" s="136" t="s">
        <v>139</v>
      </c>
      <c r="C85" s="63">
        <v>17.696733552510743</v>
      </c>
      <c r="R85" s="151" t="s">
        <v>312</v>
      </c>
      <c r="S85" s="100"/>
      <c r="U85" s="276"/>
      <c r="V85" s="276"/>
      <c r="W85" s="277"/>
    </row>
    <row r="86" spans="1:23">
      <c r="A86" s="26">
        <v>84</v>
      </c>
      <c r="B86" s="136" t="s">
        <v>91</v>
      </c>
      <c r="C86" s="63">
        <v>17.678003557376165</v>
      </c>
      <c r="R86" s="156" t="s">
        <v>481</v>
      </c>
      <c r="S86" s="100">
        <v>2016905.01</v>
      </c>
      <c r="U86" s="276"/>
      <c r="V86" s="276"/>
      <c r="W86" s="277"/>
    </row>
    <row r="87" spans="1:23">
      <c r="A87" s="26">
        <v>85</v>
      </c>
      <c r="B87" s="26" t="s">
        <v>112</v>
      </c>
      <c r="C87" s="63">
        <v>17.153064931618925</v>
      </c>
      <c r="R87" s="156" t="s">
        <v>314</v>
      </c>
      <c r="S87" s="100">
        <v>37832.080000000002</v>
      </c>
      <c r="U87" s="276"/>
      <c r="V87" s="276"/>
      <c r="W87" s="277"/>
    </row>
    <row r="88" spans="1:23">
      <c r="A88" s="26">
        <v>86</v>
      </c>
      <c r="B88" s="136" t="s">
        <v>52</v>
      </c>
      <c r="C88" s="63">
        <v>16.203325299521463</v>
      </c>
      <c r="R88" s="17" t="s">
        <v>194</v>
      </c>
      <c r="S88" s="158">
        <f>SUM(S86:S87)</f>
        <v>2054737.09</v>
      </c>
      <c r="U88" s="276"/>
      <c r="V88" s="276"/>
      <c r="W88" s="277"/>
    </row>
    <row r="89" spans="1:23">
      <c r="A89" s="26">
        <v>87</v>
      </c>
      <c r="B89" s="26" t="s">
        <v>192</v>
      </c>
      <c r="C89" s="63">
        <v>16.050575111370772</v>
      </c>
      <c r="S89" s="100"/>
      <c r="U89" s="276"/>
      <c r="V89" s="276"/>
      <c r="W89" s="277"/>
    </row>
    <row r="90" spans="1:23">
      <c r="A90" s="26">
        <v>88</v>
      </c>
      <c r="B90" s="136" t="s">
        <v>216</v>
      </c>
      <c r="C90" s="63">
        <v>15.514443147061256</v>
      </c>
      <c r="S90" s="100"/>
      <c r="U90" s="276"/>
      <c r="V90" s="276"/>
      <c r="W90" s="277"/>
    </row>
    <row r="91" spans="1:23">
      <c r="A91" s="26">
        <v>89</v>
      </c>
      <c r="B91" s="26" t="s">
        <v>59</v>
      </c>
      <c r="C91" s="63">
        <v>14.444612424314</v>
      </c>
      <c r="S91" s="100"/>
    </row>
    <row r="92" spans="1:23">
      <c r="A92" s="26">
        <v>90</v>
      </c>
      <c r="B92" s="136" t="s">
        <v>117</v>
      </c>
      <c r="C92" s="63">
        <v>10.086308169596691</v>
      </c>
      <c r="S92" s="100"/>
    </row>
    <row r="93" spans="1:23">
      <c r="A93" s="26"/>
      <c r="B93" s="276"/>
      <c r="C93" s="276"/>
    </row>
    <row r="94" spans="1:23">
      <c r="A94" s="26"/>
      <c r="C94" s="276"/>
    </row>
    <row r="95" spans="1:23">
      <c r="A95" s="26"/>
      <c r="B95" s="23" t="s">
        <v>11</v>
      </c>
      <c r="C95" s="77">
        <f>MEDIAN(C3:C92)</f>
        <v>26.796502298683041</v>
      </c>
    </row>
    <row r="96" spans="1:23">
      <c r="A96" s="66"/>
      <c r="B96" s="23" t="s">
        <v>10</v>
      </c>
      <c r="C96" s="77">
        <f>AVERAGE(C3:C92)</f>
        <v>29.27281257459364</v>
      </c>
    </row>
    <row r="97" spans="1:6">
      <c r="A97" s="66"/>
      <c r="C97" s="276"/>
    </row>
    <row r="98" spans="1:6">
      <c r="A98" s="419" t="s">
        <v>177</v>
      </c>
      <c r="B98" s="419"/>
      <c r="C98" s="419"/>
      <c r="D98" s="419"/>
      <c r="E98" s="419"/>
      <c r="F98" s="419"/>
    </row>
  </sheetData>
  <mergeCells count="1">
    <mergeCell ref="A98:F98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01DA-3A36-48C5-B5F9-F00BB4B066F2}">
  <sheetPr codeName="Sheet57"/>
  <dimension ref="A1:T100"/>
  <sheetViews>
    <sheetView zoomScaleNormal="100" workbookViewId="0">
      <pane ySplit="1" topLeftCell="A62" activePane="bottomLeft" state="frozen"/>
      <selection pane="bottomLeft" activeCell="D39" sqref="D39"/>
      <selection activeCell="D58" sqref="D58"/>
    </sheetView>
  </sheetViews>
  <sheetFormatPr defaultColWidth="9.140625" defaultRowHeight="12.75"/>
  <cols>
    <col min="1" max="1" width="5.140625" customWidth="1"/>
    <col min="2" max="2" width="22.28515625" customWidth="1"/>
    <col min="3" max="3" width="8.5703125" style="285" customWidth="1"/>
    <col min="4" max="4" width="18.7109375" customWidth="1"/>
    <col min="5" max="5" width="21.42578125" customWidth="1"/>
    <col min="6" max="6" width="9.42578125" customWidth="1"/>
    <col min="7" max="7" width="15.85546875" bestFit="1" customWidth="1"/>
    <col min="8" max="8" width="15.28515625" hidden="1" customWidth="1"/>
    <col min="9" max="9" width="7.85546875" hidden="1" customWidth="1"/>
    <col min="10" max="10" width="13.42578125" hidden="1" customWidth="1"/>
    <col min="11" max="11" width="8.7109375" hidden="1" customWidth="1"/>
    <col min="12" max="12" width="4.5703125" hidden="1" customWidth="1"/>
    <col min="13" max="13" width="18.42578125" hidden="1" customWidth="1"/>
    <col min="14" max="14" width="7.85546875" hidden="1" customWidth="1"/>
    <col min="15" max="15" width="13.42578125" hidden="1" customWidth="1"/>
    <col min="16" max="16" width="8.7109375" hidden="1" customWidth="1"/>
    <col min="17" max="17" width="16.140625" customWidth="1"/>
    <col min="18" max="18" width="15.42578125" customWidth="1"/>
    <col min="19" max="19" width="12.85546875" bestFit="1" customWidth="1"/>
    <col min="20" max="20" width="9.42578125" bestFit="1" customWidth="1"/>
    <col min="24" max="24" width="10" bestFit="1" customWidth="1"/>
  </cols>
  <sheetData>
    <row r="1" spans="1:20" ht="15">
      <c r="B1" s="1" t="s">
        <v>522</v>
      </c>
      <c r="H1" s="1" t="s">
        <v>522</v>
      </c>
    </row>
    <row r="2" spans="1:20" ht="18">
      <c r="A2" s="3"/>
      <c r="C2" s="286"/>
      <c r="D2" s="3"/>
      <c r="E2" s="3"/>
      <c r="F2" s="3"/>
      <c r="G2" s="3"/>
      <c r="H2" s="129"/>
    </row>
    <row r="3" spans="1:20" s="3" customFormat="1" ht="18">
      <c r="A3" s="26">
        <v>1</v>
      </c>
      <c r="B3" s="26" t="s">
        <v>44</v>
      </c>
      <c r="C3" s="66">
        <v>14.152550077041601</v>
      </c>
      <c r="G3" s="26"/>
      <c r="H3" s="14"/>
      <c r="I3" s="204" t="s">
        <v>515</v>
      </c>
      <c r="J3" s="204" t="s">
        <v>523</v>
      </c>
      <c r="K3" s="204" t="s">
        <v>4</v>
      </c>
      <c r="L3" s="131"/>
      <c r="M3" s="131"/>
      <c r="N3" s="204" t="s">
        <v>515</v>
      </c>
      <c r="O3" s="204" t="s">
        <v>523</v>
      </c>
      <c r="P3" s="204" t="s">
        <v>4</v>
      </c>
    </row>
    <row r="4" spans="1:20">
      <c r="A4" s="26">
        <v>2</v>
      </c>
      <c r="B4" s="26" t="s">
        <v>167</v>
      </c>
      <c r="C4" s="66">
        <v>12.96783054035568</v>
      </c>
      <c r="H4" s="26" t="s">
        <v>24</v>
      </c>
      <c r="I4" s="20">
        <v>55754</v>
      </c>
      <c r="J4" s="148">
        <v>348814</v>
      </c>
      <c r="K4" s="66">
        <f t="shared" ref="K4:K50" si="0">J4/I4</f>
        <v>6.2563044803960253</v>
      </c>
      <c r="L4" s="66"/>
      <c r="M4" s="136" t="s">
        <v>109</v>
      </c>
      <c r="N4" s="20">
        <v>234917</v>
      </c>
      <c r="O4" s="148">
        <v>980819.6</v>
      </c>
      <c r="P4" s="287">
        <f>O4/N4</f>
        <v>4.1751750618303483</v>
      </c>
      <c r="S4" s="276"/>
      <c r="T4" s="276"/>
    </row>
    <row r="5" spans="1:20">
      <c r="A5" s="26">
        <v>3</v>
      </c>
      <c r="B5" s="26" t="s">
        <v>226</v>
      </c>
      <c r="C5" s="66">
        <v>12.742650265585684</v>
      </c>
      <c r="H5" s="26" t="s">
        <v>185</v>
      </c>
      <c r="I5" s="20">
        <v>29484</v>
      </c>
      <c r="J5" s="148">
        <v>104425.5</v>
      </c>
      <c r="K5" s="66">
        <f t="shared" si="0"/>
        <v>3.5417684167684169</v>
      </c>
      <c r="L5" s="66"/>
      <c r="M5" s="136" t="s">
        <v>229</v>
      </c>
      <c r="N5" s="20">
        <v>69705</v>
      </c>
      <c r="O5" s="148">
        <v>444639.16000000003</v>
      </c>
      <c r="P5" s="287">
        <f t="shared" ref="P5:P46" si="1">O5/N5</f>
        <v>6.3788703823255153</v>
      </c>
      <c r="S5" s="276"/>
      <c r="T5" s="276"/>
    </row>
    <row r="6" spans="1:20">
      <c r="A6" s="26">
        <v>4</v>
      </c>
      <c r="B6" s="26" t="s">
        <v>63</v>
      </c>
      <c r="C6" s="66">
        <v>9.7285292096219926</v>
      </c>
      <c r="H6" s="26" t="s">
        <v>29</v>
      </c>
      <c r="I6" s="20">
        <v>2276</v>
      </c>
      <c r="J6" s="148">
        <v>16487.61</v>
      </c>
      <c r="K6" s="66">
        <f t="shared" si="0"/>
        <v>7.2441168717047457</v>
      </c>
      <c r="L6" s="66"/>
      <c r="M6" s="136" t="s">
        <v>112</v>
      </c>
      <c r="N6" s="20">
        <v>90449</v>
      </c>
      <c r="O6" s="148">
        <v>269615.28000000003</v>
      </c>
      <c r="P6" s="287">
        <f t="shared" si="1"/>
        <v>2.9808541830202659</v>
      </c>
      <c r="S6" s="276"/>
      <c r="T6" s="276"/>
    </row>
    <row r="7" spans="1:20">
      <c r="A7" s="26">
        <v>5</v>
      </c>
      <c r="B7" s="26" t="s">
        <v>230</v>
      </c>
      <c r="C7" s="66">
        <v>9.5451955012077292</v>
      </c>
      <c r="H7" s="26" t="s">
        <v>214</v>
      </c>
      <c r="I7" s="20">
        <v>44540</v>
      </c>
      <c r="J7" s="148">
        <v>325571.37</v>
      </c>
      <c r="K7" s="66">
        <f t="shared" si="0"/>
        <v>7.3096400987876065</v>
      </c>
      <c r="L7" s="66"/>
      <c r="M7" s="136" t="s">
        <v>113</v>
      </c>
      <c r="N7" s="20">
        <v>95209</v>
      </c>
      <c r="O7" s="148">
        <v>463990.10000000003</v>
      </c>
      <c r="P7" s="287">
        <f t="shared" si="1"/>
        <v>4.8733848690775039</v>
      </c>
      <c r="S7" s="276"/>
      <c r="T7" s="276"/>
    </row>
    <row r="8" spans="1:20">
      <c r="A8" s="26">
        <v>6</v>
      </c>
      <c r="B8" s="26" t="s">
        <v>99</v>
      </c>
      <c r="C8" s="66">
        <v>9.0001666250104133</v>
      </c>
      <c r="H8" s="26" t="s">
        <v>32</v>
      </c>
      <c r="I8" s="20">
        <v>182369</v>
      </c>
      <c r="J8" s="148">
        <v>451605.83</v>
      </c>
      <c r="K8" s="66">
        <f t="shared" si="0"/>
        <v>2.4763300231947318</v>
      </c>
      <c r="L8" s="66"/>
      <c r="M8" s="136" t="s">
        <v>114</v>
      </c>
      <c r="N8" s="20">
        <v>25563</v>
      </c>
      <c r="O8" s="148">
        <v>170843.99</v>
      </c>
      <c r="P8" s="287">
        <f t="shared" si="1"/>
        <v>6.6832527481125057</v>
      </c>
      <c r="S8" s="276"/>
      <c r="T8" s="276"/>
    </row>
    <row r="9" spans="1:20">
      <c r="A9" s="26">
        <v>7</v>
      </c>
      <c r="B9" s="26" t="s">
        <v>102</v>
      </c>
      <c r="C9" s="66">
        <v>8.2504564315352695</v>
      </c>
      <c r="H9" s="26" t="s">
        <v>33</v>
      </c>
      <c r="I9" s="20">
        <v>35046</v>
      </c>
      <c r="J9" s="148">
        <v>107955.54999999999</v>
      </c>
      <c r="K9" s="66">
        <f t="shared" si="0"/>
        <v>3.0803957655652567</v>
      </c>
      <c r="L9" s="66"/>
      <c r="M9" s="136" t="s">
        <v>116</v>
      </c>
      <c r="N9" s="20">
        <v>30122</v>
      </c>
      <c r="O9" s="148">
        <v>225538.02</v>
      </c>
      <c r="P9" s="287">
        <f t="shared" si="1"/>
        <v>7.4874848947613035</v>
      </c>
      <c r="S9" s="276"/>
      <c r="T9" s="276"/>
    </row>
    <row r="10" spans="1:20">
      <c r="A10" s="26">
        <v>8</v>
      </c>
      <c r="B10" s="26" t="s">
        <v>116</v>
      </c>
      <c r="C10" s="66">
        <v>7.4874848947613035</v>
      </c>
      <c r="H10" s="26" t="s">
        <v>37</v>
      </c>
      <c r="I10" s="20">
        <v>8810</v>
      </c>
      <c r="J10" s="148">
        <v>43268.13</v>
      </c>
      <c r="K10" s="66">
        <f t="shared" si="0"/>
        <v>4.9112519863791144</v>
      </c>
      <c r="L10" s="66"/>
      <c r="M10" s="136" t="s">
        <v>117</v>
      </c>
      <c r="N10" s="20">
        <v>12571</v>
      </c>
      <c r="O10" s="157">
        <v>32308.54</v>
      </c>
      <c r="P10" s="287">
        <f t="shared" si="1"/>
        <v>2.5700851165380638</v>
      </c>
      <c r="S10" s="276"/>
      <c r="T10" s="276"/>
    </row>
    <row r="11" spans="1:20">
      <c r="A11" s="26">
        <v>9</v>
      </c>
      <c r="B11" s="26" t="s">
        <v>236</v>
      </c>
      <c r="C11" s="66">
        <v>7.3150876201243644</v>
      </c>
      <c r="H11" s="26" t="s">
        <v>215</v>
      </c>
      <c r="I11" s="20">
        <v>20293</v>
      </c>
      <c r="J11" s="148">
        <v>55007.31</v>
      </c>
      <c r="K11" s="66">
        <f t="shared" si="0"/>
        <v>2.710654412851722</v>
      </c>
      <c r="L11" s="66"/>
      <c r="M11" s="136" t="s">
        <v>119</v>
      </c>
      <c r="N11" s="20">
        <v>16212</v>
      </c>
      <c r="O11" s="148">
        <v>74936.25</v>
      </c>
      <c r="P11" s="287">
        <f t="shared" si="1"/>
        <v>4.6222705403404882</v>
      </c>
      <c r="S11" s="276"/>
      <c r="T11" s="276"/>
    </row>
    <row r="12" spans="1:20">
      <c r="A12" s="26">
        <v>10</v>
      </c>
      <c r="B12" s="26" t="s">
        <v>214</v>
      </c>
      <c r="C12" s="66">
        <v>7.3096400987876065</v>
      </c>
      <c r="H12" s="26" t="s">
        <v>216</v>
      </c>
      <c r="I12" s="20">
        <v>387104</v>
      </c>
      <c r="J12" s="148">
        <v>958128</v>
      </c>
      <c r="K12" s="66">
        <f t="shared" si="0"/>
        <v>2.4751177978011079</v>
      </c>
      <c r="L12" s="66"/>
      <c r="M12" s="136" t="s">
        <v>120</v>
      </c>
      <c r="N12" s="20">
        <v>19911</v>
      </c>
      <c r="O12" s="148">
        <v>86889.260000000009</v>
      </c>
      <c r="P12" s="287">
        <f t="shared" si="1"/>
        <v>4.3638822761287734</v>
      </c>
      <c r="S12" s="276"/>
      <c r="T12" s="276"/>
    </row>
    <row r="13" spans="1:20">
      <c r="A13" s="26">
        <v>11</v>
      </c>
      <c r="B13" s="26" t="s">
        <v>129</v>
      </c>
      <c r="C13" s="66">
        <v>7.3082794228270531</v>
      </c>
      <c r="H13" s="26" t="s">
        <v>217</v>
      </c>
      <c r="I13" s="20">
        <v>78740</v>
      </c>
      <c r="J13" s="148">
        <v>291185.71999999997</v>
      </c>
      <c r="K13" s="66">
        <f t="shared" si="0"/>
        <v>3.6980660401320797</v>
      </c>
      <c r="L13" s="66"/>
      <c r="M13" s="136" t="s">
        <v>124</v>
      </c>
      <c r="N13" s="20">
        <v>254349</v>
      </c>
      <c r="O13" s="148">
        <v>1547606</v>
      </c>
      <c r="P13" s="287">
        <f t="shared" si="1"/>
        <v>6.0845767036630773</v>
      </c>
      <c r="S13" s="276"/>
      <c r="T13" s="276"/>
    </row>
    <row r="14" spans="1:20">
      <c r="A14" s="26">
        <v>12</v>
      </c>
      <c r="B14" s="26" t="s">
        <v>29</v>
      </c>
      <c r="C14" s="66">
        <v>7.2441168717047457</v>
      </c>
      <c r="H14" s="26" t="s">
        <v>44</v>
      </c>
      <c r="I14" s="20">
        <v>2596</v>
      </c>
      <c r="J14" s="148">
        <v>36740.019999999997</v>
      </c>
      <c r="K14" s="66">
        <f t="shared" si="0"/>
        <v>14.152550077041601</v>
      </c>
      <c r="L14" s="66"/>
      <c r="M14" s="136" t="s">
        <v>125</v>
      </c>
      <c r="N14" s="20">
        <v>73712</v>
      </c>
      <c r="O14" s="148">
        <v>430601</v>
      </c>
      <c r="P14" s="287">
        <f t="shared" si="1"/>
        <v>5.8416675710874753</v>
      </c>
      <c r="S14" s="276"/>
      <c r="T14" s="276"/>
    </row>
    <row r="15" spans="1:20">
      <c r="A15" s="26">
        <v>13</v>
      </c>
      <c r="B15" s="26" t="s">
        <v>65</v>
      </c>
      <c r="C15" s="66">
        <v>6.943048672736353</v>
      </c>
      <c r="H15" s="26" t="s">
        <v>218</v>
      </c>
      <c r="I15" s="20">
        <v>17230</v>
      </c>
      <c r="J15" s="148">
        <v>23205.230000000003</v>
      </c>
      <c r="K15" s="66">
        <f t="shared" si="0"/>
        <v>1.3467922228670925</v>
      </c>
      <c r="L15" s="66"/>
      <c r="M15" s="136" t="s">
        <v>230</v>
      </c>
      <c r="N15" s="20">
        <v>13248</v>
      </c>
      <c r="O15" s="148">
        <v>126454.74999999999</v>
      </c>
      <c r="P15" s="287">
        <f t="shared" si="1"/>
        <v>9.5451955012077292</v>
      </c>
      <c r="S15" s="276"/>
      <c r="T15" s="276"/>
    </row>
    <row r="16" spans="1:20">
      <c r="A16" s="26">
        <v>14</v>
      </c>
      <c r="B16" s="26" t="s">
        <v>234</v>
      </c>
      <c r="C16" s="66">
        <v>6.9428692054378116</v>
      </c>
      <c r="H16" s="26" t="s">
        <v>49</v>
      </c>
      <c r="I16" s="20">
        <v>40686</v>
      </c>
      <c r="J16" s="148">
        <v>204022.22</v>
      </c>
      <c r="K16" s="66">
        <f t="shared" si="0"/>
        <v>5.0145558668829571</v>
      </c>
      <c r="L16" s="66"/>
      <c r="M16" s="136" t="s">
        <v>126</v>
      </c>
      <c r="N16" s="20">
        <v>272184</v>
      </c>
      <c r="O16" s="148">
        <v>1676271.7000000002</v>
      </c>
      <c r="P16" s="287">
        <f t="shared" si="1"/>
        <v>6.1585974928724694</v>
      </c>
      <c r="S16" s="276"/>
      <c r="T16" s="276"/>
    </row>
    <row r="17" spans="1:20">
      <c r="A17" s="26">
        <v>15</v>
      </c>
      <c r="B17" s="26" t="s">
        <v>162</v>
      </c>
      <c r="C17" s="66">
        <v>6.6952072248669827</v>
      </c>
      <c r="H17" s="26" t="s">
        <v>52</v>
      </c>
      <c r="I17" s="20">
        <v>114516</v>
      </c>
      <c r="J17" s="148">
        <v>319937</v>
      </c>
      <c r="K17" s="66">
        <f t="shared" si="0"/>
        <v>2.793819204303329</v>
      </c>
      <c r="L17" s="66"/>
      <c r="M17" s="136" t="s">
        <v>191</v>
      </c>
      <c r="N17" s="20">
        <v>5425</v>
      </c>
      <c r="O17" s="148">
        <v>21415.79</v>
      </c>
      <c r="P17" s="287">
        <f t="shared" si="1"/>
        <v>3.9476110599078345</v>
      </c>
      <c r="S17" s="276"/>
      <c r="T17" s="276"/>
    </row>
    <row r="18" spans="1:20">
      <c r="A18" s="26">
        <v>16</v>
      </c>
      <c r="B18" s="26" t="s">
        <v>114</v>
      </c>
      <c r="C18" s="66">
        <v>6.6832527481125057</v>
      </c>
      <c r="H18" s="26" t="s">
        <v>219</v>
      </c>
      <c r="I18" s="20">
        <v>175687</v>
      </c>
      <c r="J18" s="148">
        <v>529878.28</v>
      </c>
      <c r="K18" s="66">
        <f t="shared" si="0"/>
        <v>3.0160357909236315</v>
      </c>
      <c r="L18" s="66"/>
      <c r="M18" s="136" t="s">
        <v>129</v>
      </c>
      <c r="N18" s="20">
        <v>14623</v>
      </c>
      <c r="O18" s="148">
        <v>106868.97</v>
      </c>
      <c r="P18" s="287">
        <f t="shared" si="1"/>
        <v>7.3082794228270531</v>
      </c>
      <c r="S18" s="276"/>
      <c r="T18" s="276"/>
    </row>
    <row r="19" spans="1:20">
      <c r="A19" s="26">
        <v>17</v>
      </c>
      <c r="B19" s="26" t="s">
        <v>187</v>
      </c>
      <c r="C19" s="66">
        <v>6.5608666061705989</v>
      </c>
      <c r="H19" s="26" t="s">
        <v>56</v>
      </c>
      <c r="I19" s="20">
        <v>95919</v>
      </c>
      <c r="J19" s="148">
        <v>588934.70000000007</v>
      </c>
      <c r="K19" s="66">
        <f t="shared" si="0"/>
        <v>6.1399170133133172</v>
      </c>
      <c r="L19" s="66"/>
      <c r="M19" s="136" t="s">
        <v>130</v>
      </c>
      <c r="N19" s="20">
        <v>258799</v>
      </c>
      <c r="O19" s="148">
        <v>633710.62</v>
      </c>
      <c r="P19" s="287">
        <f t="shared" si="1"/>
        <v>2.4486594615898825</v>
      </c>
      <c r="S19" s="276"/>
      <c r="T19" s="276"/>
    </row>
    <row r="20" spans="1:20">
      <c r="A20" s="26">
        <v>18</v>
      </c>
      <c r="B20" s="26" t="s">
        <v>224</v>
      </c>
      <c r="C20" s="66">
        <v>6.499546202502982</v>
      </c>
      <c r="H20" s="26" t="s">
        <v>220</v>
      </c>
      <c r="I20" s="20">
        <v>378425</v>
      </c>
      <c r="J20" s="148">
        <v>1291839</v>
      </c>
      <c r="K20" s="66">
        <f t="shared" si="0"/>
        <v>3.4137253088458746</v>
      </c>
      <c r="L20" s="66"/>
      <c r="M20" s="136" t="s">
        <v>131</v>
      </c>
      <c r="N20" s="20">
        <v>219173</v>
      </c>
      <c r="O20" s="148">
        <v>709415.87</v>
      </c>
      <c r="P20" s="287">
        <f t="shared" si="1"/>
        <v>3.2367849598262559</v>
      </c>
      <c r="S20" s="276"/>
      <c r="T20" s="276"/>
    </row>
    <row r="21" spans="1:20">
      <c r="A21" s="26">
        <v>19</v>
      </c>
      <c r="B21" s="26" t="s">
        <v>75</v>
      </c>
      <c r="C21" s="66">
        <v>6.485833799095575</v>
      </c>
      <c r="H21" s="26" t="s">
        <v>59</v>
      </c>
      <c r="I21" s="20">
        <v>347158</v>
      </c>
      <c r="J21" s="148">
        <v>1209532.01</v>
      </c>
      <c r="K21" s="66">
        <f t="shared" si="0"/>
        <v>3.484096607308488</v>
      </c>
      <c r="L21" s="66"/>
      <c r="M21" s="136" t="s">
        <v>132</v>
      </c>
      <c r="N21" s="20">
        <v>87560</v>
      </c>
      <c r="O21" s="148">
        <v>338530.1</v>
      </c>
      <c r="P21" s="287">
        <f t="shared" si="1"/>
        <v>3.8662642759250798</v>
      </c>
      <c r="S21" s="276"/>
      <c r="T21" s="276"/>
    </row>
    <row r="22" spans="1:20">
      <c r="A22" s="26">
        <v>20</v>
      </c>
      <c r="B22" s="26" t="s">
        <v>138</v>
      </c>
      <c r="C22" s="66">
        <v>6.4245165261117814</v>
      </c>
      <c r="H22" s="26" t="s">
        <v>221</v>
      </c>
      <c r="I22" s="20">
        <v>97887</v>
      </c>
      <c r="J22" s="148">
        <v>401914</v>
      </c>
      <c r="K22" s="66">
        <f t="shared" si="0"/>
        <v>4.1058976166395951</v>
      </c>
      <c r="L22" s="66"/>
      <c r="M22" s="136" t="s">
        <v>231</v>
      </c>
      <c r="N22" s="20">
        <v>63491</v>
      </c>
      <c r="O22" s="148">
        <v>123249.22999999998</v>
      </c>
      <c r="P22" s="287">
        <f t="shared" si="1"/>
        <v>1.9412078877321193</v>
      </c>
      <c r="S22" s="276"/>
      <c r="T22" s="276"/>
    </row>
    <row r="23" spans="1:20">
      <c r="A23" s="26">
        <v>21</v>
      </c>
      <c r="B23" s="26" t="s">
        <v>229</v>
      </c>
      <c r="C23" s="66">
        <v>6.3788703823255153</v>
      </c>
      <c r="H23" s="26" t="s">
        <v>222</v>
      </c>
      <c r="I23" s="20">
        <v>86695</v>
      </c>
      <c r="J23" s="148">
        <v>319750.59000000003</v>
      </c>
      <c r="K23" s="66">
        <f t="shared" si="0"/>
        <v>3.688224119038007</v>
      </c>
      <c r="L23" s="66"/>
      <c r="M23" s="136" t="s">
        <v>135</v>
      </c>
      <c r="N23" s="20">
        <v>153498</v>
      </c>
      <c r="O23" s="148">
        <v>612410.91999999993</v>
      </c>
      <c r="P23" s="287">
        <f t="shared" si="1"/>
        <v>3.9896996703540109</v>
      </c>
      <c r="S23" s="276"/>
      <c r="T23" s="276"/>
    </row>
    <row r="24" spans="1:20">
      <c r="A24" s="26">
        <v>22</v>
      </c>
      <c r="B24" s="26" t="s">
        <v>24</v>
      </c>
      <c r="C24" s="66">
        <v>6.2563044803960253</v>
      </c>
      <c r="H24" s="26" t="s">
        <v>223</v>
      </c>
      <c r="I24" s="20">
        <v>63020</v>
      </c>
      <c r="J24" s="148">
        <v>199566.81</v>
      </c>
      <c r="K24" s="66">
        <f t="shared" si="0"/>
        <v>3.1667218343383055</v>
      </c>
      <c r="L24" s="66"/>
      <c r="M24" s="136" t="s">
        <v>232</v>
      </c>
      <c r="N24" s="20">
        <v>225260</v>
      </c>
      <c r="O24" s="148">
        <v>547000</v>
      </c>
      <c r="P24" s="287">
        <f t="shared" si="1"/>
        <v>2.4283050696972386</v>
      </c>
      <c r="S24" s="276"/>
      <c r="T24" s="276"/>
    </row>
    <row r="25" spans="1:20">
      <c r="A25" s="26">
        <v>23</v>
      </c>
      <c r="B25" s="26" t="s">
        <v>237</v>
      </c>
      <c r="C25" s="66">
        <v>6.2283589129822587</v>
      </c>
      <c r="H25" s="26" t="s">
        <v>224</v>
      </c>
      <c r="I25" s="20">
        <v>66241</v>
      </c>
      <c r="J25" s="148">
        <v>430536.44</v>
      </c>
      <c r="K25" s="66">
        <f t="shared" si="0"/>
        <v>6.499546202502982</v>
      </c>
      <c r="L25" s="66"/>
      <c r="M25" s="136" t="s">
        <v>233</v>
      </c>
      <c r="N25" s="20">
        <v>32413</v>
      </c>
      <c r="O25" s="148">
        <v>112170.69</v>
      </c>
      <c r="P25" s="287">
        <f t="shared" si="1"/>
        <v>3.4606697929842967</v>
      </c>
      <c r="S25" s="276"/>
      <c r="T25" s="276"/>
    </row>
    <row r="26" spans="1:20">
      <c r="A26" s="26">
        <v>24</v>
      </c>
      <c r="B26" s="26" t="s">
        <v>126</v>
      </c>
      <c r="C26" s="66">
        <v>6.1585974928724694</v>
      </c>
      <c r="H26" s="26" t="s">
        <v>63</v>
      </c>
      <c r="I26" s="20">
        <v>4365</v>
      </c>
      <c r="J26" s="148">
        <v>42465.03</v>
      </c>
      <c r="K26" s="66">
        <f t="shared" si="0"/>
        <v>9.7285292096219926</v>
      </c>
      <c r="L26" s="66"/>
      <c r="M26" s="136" t="s">
        <v>234</v>
      </c>
      <c r="N26" s="20">
        <v>142116</v>
      </c>
      <c r="O26" s="148">
        <v>986692.8</v>
      </c>
      <c r="P26" s="287">
        <f t="shared" si="1"/>
        <v>6.9428692054378116</v>
      </c>
      <c r="S26" s="276"/>
      <c r="T26" s="276"/>
    </row>
    <row r="27" spans="1:20">
      <c r="A27" s="26">
        <v>25</v>
      </c>
      <c r="B27" s="26" t="s">
        <v>56</v>
      </c>
      <c r="C27" s="66">
        <v>6.1399170133133172</v>
      </c>
      <c r="H27" s="26" t="s">
        <v>65</v>
      </c>
      <c r="I27" s="20">
        <v>78093</v>
      </c>
      <c r="J27" s="148">
        <v>542203.5</v>
      </c>
      <c r="K27" s="66">
        <f t="shared" si="0"/>
        <v>6.943048672736353</v>
      </c>
      <c r="L27" s="66"/>
      <c r="M27" s="136" t="s">
        <v>137</v>
      </c>
      <c r="N27" s="20">
        <v>132822</v>
      </c>
      <c r="O27" s="148">
        <v>514636.36000000004</v>
      </c>
      <c r="P27" s="287">
        <f t="shared" si="1"/>
        <v>3.8746319133878426</v>
      </c>
    </row>
    <row r="28" spans="1:20">
      <c r="A28" s="26">
        <v>26</v>
      </c>
      <c r="B28" s="26" t="s">
        <v>124</v>
      </c>
      <c r="C28" s="66">
        <v>6.0845767036630773</v>
      </c>
      <c r="H28" s="26" t="s">
        <v>70</v>
      </c>
      <c r="I28" s="20">
        <v>239834</v>
      </c>
      <c r="J28" s="148">
        <v>572646.97</v>
      </c>
      <c r="K28" s="66">
        <f t="shared" si="0"/>
        <v>2.3876805206934795</v>
      </c>
      <c r="L28" s="66"/>
      <c r="M28" s="136" t="s">
        <v>138</v>
      </c>
      <c r="N28" s="20">
        <v>76364</v>
      </c>
      <c r="O28" s="148">
        <v>490601.78000000009</v>
      </c>
      <c r="P28" s="287">
        <f t="shared" si="1"/>
        <v>6.4245165261117814</v>
      </c>
    </row>
    <row r="29" spans="1:20">
      <c r="A29" s="26">
        <v>27</v>
      </c>
      <c r="B29" s="26" t="s">
        <v>91</v>
      </c>
      <c r="C29" s="66">
        <v>6.0263569234086134</v>
      </c>
      <c r="H29" s="26" t="s">
        <v>524</v>
      </c>
      <c r="I29" s="20">
        <v>9158</v>
      </c>
      <c r="J29" s="157">
        <v>52574.840000000004</v>
      </c>
      <c r="K29" s="66">
        <f t="shared" si="0"/>
        <v>5.7408648176457744</v>
      </c>
      <c r="L29" s="66"/>
      <c r="M29" s="136" t="s">
        <v>139</v>
      </c>
      <c r="N29" s="20">
        <v>108892</v>
      </c>
      <c r="O29" s="148">
        <v>465373.99000000005</v>
      </c>
      <c r="P29" s="287">
        <f t="shared" si="1"/>
        <v>4.2737206590015804</v>
      </c>
    </row>
    <row r="30" spans="1:20">
      <c r="A30" s="26">
        <v>28</v>
      </c>
      <c r="B30" s="26" t="s">
        <v>166</v>
      </c>
      <c r="C30" s="66">
        <v>5.8687386419769867</v>
      </c>
      <c r="H30" s="26" t="s">
        <v>75</v>
      </c>
      <c r="I30" s="20">
        <v>39362</v>
      </c>
      <c r="J30" s="148">
        <v>255295.39</v>
      </c>
      <c r="K30" s="66">
        <f t="shared" si="0"/>
        <v>6.485833799095575</v>
      </c>
      <c r="L30" s="66"/>
      <c r="M30" s="136" t="s">
        <v>140</v>
      </c>
      <c r="N30" s="20">
        <v>23573</v>
      </c>
      <c r="O30" s="148">
        <v>99448.5</v>
      </c>
      <c r="P30" s="287">
        <f t="shared" si="1"/>
        <v>4.2187460229924065</v>
      </c>
      <c r="S30" s="276"/>
      <c r="T30" s="276"/>
    </row>
    <row r="31" spans="1:20">
      <c r="A31" s="26">
        <v>29</v>
      </c>
      <c r="B31" s="26" t="s">
        <v>125</v>
      </c>
      <c r="C31" s="66">
        <v>5.8416675710874753</v>
      </c>
      <c r="H31" s="26" t="s">
        <v>76</v>
      </c>
      <c r="I31" s="20">
        <v>207922</v>
      </c>
      <c r="J31" s="148">
        <v>737296.1</v>
      </c>
      <c r="K31" s="66">
        <f t="shared" si="0"/>
        <v>3.5460225469166322</v>
      </c>
      <c r="L31" s="66"/>
      <c r="M31" s="136" t="s">
        <v>142</v>
      </c>
      <c r="N31" s="20">
        <v>21207</v>
      </c>
      <c r="O31" s="148">
        <v>59414</v>
      </c>
      <c r="P31" s="287">
        <f t="shared" si="1"/>
        <v>2.8016221059084265</v>
      </c>
      <c r="S31" s="276"/>
      <c r="T31" s="276"/>
    </row>
    <row r="32" spans="1:20">
      <c r="A32" s="26">
        <v>30</v>
      </c>
      <c r="B32" s="26" t="s">
        <v>96</v>
      </c>
      <c r="C32" s="66">
        <v>5.8184007685352626</v>
      </c>
      <c r="H32" s="26" t="s">
        <v>79</v>
      </c>
      <c r="I32" s="20">
        <v>159266</v>
      </c>
      <c r="J32" s="148">
        <v>589278</v>
      </c>
      <c r="K32" s="66">
        <f t="shared" si="0"/>
        <v>3.699961071415117</v>
      </c>
      <c r="L32" s="66"/>
      <c r="M32" s="136" t="s">
        <v>144</v>
      </c>
      <c r="N32" s="20">
        <v>47705</v>
      </c>
      <c r="O32" s="148">
        <v>146881.03</v>
      </c>
      <c r="P32" s="287">
        <f t="shared" si="1"/>
        <v>3.078944135834818</v>
      </c>
      <c r="S32" s="276"/>
      <c r="T32" s="276"/>
    </row>
    <row r="33" spans="1:20">
      <c r="A33" s="26">
        <v>31</v>
      </c>
      <c r="B33" s="26" t="s">
        <v>225</v>
      </c>
      <c r="C33" s="66">
        <v>5.8067681469367214</v>
      </c>
      <c r="H33" s="26" t="s">
        <v>187</v>
      </c>
      <c r="I33" s="20">
        <v>8816</v>
      </c>
      <c r="J33" s="148">
        <v>57840.6</v>
      </c>
      <c r="K33" s="66">
        <f t="shared" si="0"/>
        <v>6.5608666061705989</v>
      </c>
      <c r="L33" s="66"/>
      <c r="M33" s="136" t="s">
        <v>145</v>
      </c>
      <c r="N33" s="20">
        <v>234275</v>
      </c>
      <c r="O33" s="148">
        <v>1317630.4899999998</v>
      </c>
      <c r="P33" s="287">
        <f t="shared" si="1"/>
        <v>5.6242897876427262</v>
      </c>
      <c r="S33" s="276"/>
      <c r="T33" s="276"/>
    </row>
    <row r="34" spans="1:20">
      <c r="A34" s="26">
        <v>32</v>
      </c>
      <c r="B34" s="26" t="s">
        <v>524</v>
      </c>
      <c r="C34" s="66">
        <v>5.7408648176457744</v>
      </c>
      <c r="H34" s="26" t="s">
        <v>225</v>
      </c>
      <c r="I34" s="20">
        <v>31796</v>
      </c>
      <c r="J34" s="148">
        <v>184632</v>
      </c>
      <c r="K34" s="66">
        <f t="shared" si="0"/>
        <v>5.8067681469367214</v>
      </c>
      <c r="L34" s="66"/>
      <c r="M34" s="136" t="s">
        <v>235</v>
      </c>
      <c r="N34" s="20">
        <v>242237</v>
      </c>
      <c r="O34" s="148">
        <v>1271077.8199999998</v>
      </c>
      <c r="P34" s="287">
        <f t="shared" si="1"/>
        <v>5.2472488513315465</v>
      </c>
      <c r="S34" s="276"/>
      <c r="T34" s="276"/>
    </row>
    <row r="35" spans="1:20">
      <c r="A35" s="26">
        <v>33</v>
      </c>
      <c r="B35" s="26" t="s">
        <v>105</v>
      </c>
      <c r="C35" s="66">
        <v>5.677045129264271</v>
      </c>
      <c r="H35" s="26" t="s">
        <v>226</v>
      </c>
      <c r="I35" s="20">
        <v>3577</v>
      </c>
      <c r="J35" s="148">
        <v>45580.459999999992</v>
      </c>
      <c r="K35" s="66">
        <f t="shared" si="0"/>
        <v>12.742650265585684</v>
      </c>
      <c r="L35" s="66"/>
      <c r="M35" s="136" t="s">
        <v>150</v>
      </c>
      <c r="N35" s="20">
        <v>6502</v>
      </c>
      <c r="O35" s="148">
        <v>26730</v>
      </c>
      <c r="P35" s="287">
        <f t="shared" si="1"/>
        <v>4.1110427560750535</v>
      </c>
      <c r="S35" s="276"/>
      <c r="T35" s="276"/>
    </row>
    <row r="36" spans="1:20">
      <c r="A36" s="26">
        <v>34</v>
      </c>
      <c r="B36" s="26" t="s">
        <v>106</v>
      </c>
      <c r="C36" s="66">
        <v>5.6452419498309911</v>
      </c>
      <c r="H36" s="26" t="s">
        <v>85</v>
      </c>
      <c r="I36" s="20">
        <v>12713</v>
      </c>
      <c r="J36" s="148">
        <v>40014.160000000003</v>
      </c>
      <c r="K36" s="66">
        <f t="shared" si="0"/>
        <v>3.1474994100527023</v>
      </c>
      <c r="L36" s="66"/>
      <c r="M36" s="136" t="s">
        <v>236</v>
      </c>
      <c r="N36" s="20">
        <v>14152</v>
      </c>
      <c r="O36" s="148">
        <v>103523.12000000001</v>
      </c>
      <c r="P36" s="287">
        <f t="shared" si="1"/>
        <v>7.3150876201243644</v>
      </c>
      <c r="S36" s="276"/>
      <c r="T36" s="276"/>
    </row>
    <row r="37" spans="1:20">
      <c r="A37" s="26">
        <v>35</v>
      </c>
      <c r="B37" s="26" t="s">
        <v>145</v>
      </c>
      <c r="C37" s="66">
        <v>5.6242897876427262</v>
      </c>
      <c r="H37" s="26" t="s">
        <v>88</v>
      </c>
      <c r="I37" s="20">
        <v>68009</v>
      </c>
      <c r="J37" s="148">
        <v>294094.53999999998</v>
      </c>
      <c r="K37" s="66">
        <f t="shared" si="0"/>
        <v>4.3243473657898219</v>
      </c>
      <c r="L37" s="66"/>
      <c r="M37" s="136" t="s">
        <v>153</v>
      </c>
      <c r="N37" s="20">
        <v>8419</v>
      </c>
      <c r="O37" s="148">
        <v>44534</v>
      </c>
      <c r="P37" s="287">
        <f t="shared" si="1"/>
        <v>5.289701864829552</v>
      </c>
      <c r="S37" s="276"/>
      <c r="T37" s="276"/>
    </row>
    <row r="38" spans="1:20">
      <c r="A38" s="26">
        <v>36</v>
      </c>
      <c r="B38" s="26" t="s">
        <v>238</v>
      </c>
      <c r="C38" s="66">
        <v>5.410495229441163</v>
      </c>
      <c r="H38" s="26" t="s">
        <v>227</v>
      </c>
      <c r="I38" s="20">
        <v>188557</v>
      </c>
      <c r="J38" s="148">
        <v>723095.85</v>
      </c>
      <c r="K38" s="66">
        <f t="shared" si="0"/>
        <v>3.8348926319362313</v>
      </c>
      <c r="L38" s="66"/>
      <c r="M38" s="136" t="s">
        <v>160</v>
      </c>
      <c r="N38" s="20">
        <v>72743</v>
      </c>
      <c r="O38" s="148">
        <v>391726.74</v>
      </c>
      <c r="P38" s="287">
        <f t="shared" si="1"/>
        <v>5.3850781518496627</v>
      </c>
      <c r="S38" s="276"/>
      <c r="T38" s="276"/>
    </row>
    <row r="39" spans="1:20">
      <c r="A39" s="26">
        <v>37</v>
      </c>
      <c r="B39" s="26" t="s">
        <v>160</v>
      </c>
      <c r="C39" s="66">
        <v>5.3850781518496627</v>
      </c>
      <c r="H39" s="26" t="s">
        <v>91</v>
      </c>
      <c r="I39" s="20">
        <v>18553</v>
      </c>
      <c r="J39" s="157">
        <v>111807</v>
      </c>
      <c r="K39" s="66">
        <f t="shared" si="0"/>
        <v>6.0263569234086134</v>
      </c>
      <c r="L39" s="66"/>
      <c r="M39" s="136" t="s">
        <v>162</v>
      </c>
      <c r="N39" s="20">
        <v>7142</v>
      </c>
      <c r="O39" s="148">
        <v>47817.169999999991</v>
      </c>
      <c r="P39" s="287">
        <f t="shared" si="1"/>
        <v>6.6952072248669827</v>
      </c>
      <c r="S39" s="276"/>
      <c r="T39" s="276"/>
    </row>
    <row r="40" spans="1:20">
      <c r="A40" s="26">
        <v>38</v>
      </c>
      <c r="B40" s="26" t="s">
        <v>153</v>
      </c>
      <c r="C40" s="66">
        <v>5.289701864829552</v>
      </c>
      <c r="H40" s="26" t="s">
        <v>92</v>
      </c>
      <c r="I40" s="20">
        <v>150698</v>
      </c>
      <c r="J40" s="148">
        <v>672375.22000000009</v>
      </c>
      <c r="K40" s="66">
        <f t="shared" si="0"/>
        <v>4.4617395055010691</v>
      </c>
      <c r="L40" s="66"/>
      <c r="M40" s="136" t="s">
        <v>237</v>
      </c>
      <c r="N40" s="20">
        <v>42612</v>
      </c>
      <c r="O40" s="148">
        <v>265402.83</v>
      </c>
      <c r="P40" s="287">
        <f t="shared" si="1"/>
        <v>6.2283589129822587</v>
      </c>
      <c r="S40" s="276"/>
      <c r="T40" s="276"/>
    </row>
    <row r="41" spans="1:20">
      <c r="A41" s="26">
        <v>39</v>
      </c>
      <c r="B41" s="26" t="s">
        <v>235</v>
      </c>
      <c r="C41" s="66">
        <v>5.2472488513315465</v>
      </c>
      <c r="H41" s="26" t="s">
        <v>189</v>
      </c>
      <c r="I41" s="20">
        <v>199759</v>
      </c>
      <c r="J41" s="157">
        <v>1045047.49</v>
      </c>
      <c r="K41" s="133">
        <f t="shared" si="0"/>
        <v>5.2315414574562347</v>
      </c>
      <c r="L41" s="66"/>
      <c r="M41" s="136" t="s">
        <v>163</v>
      </c>
      <c r="N41" s="20">
        <v>79556</v>
      </c>
      <c r="O41" s="148">
        <v>394403.36</v>
      </c>
      <c r="P41" s="287">
        <f t="shared" si="1"/>
        <v>4.9575564382321886</v>
      </c>
      <c r="S41" s="276"/>
      <c r="T41" s="276"/>
    </row>
    <row r="42" spans="1:20">
      <c r="A42" s="26">
        <v>40</v>
      </c>
      <c r="B42" s="26" t="s">
        <v>189</v>
      </c>
      <c r="C42" s="66">
        <v>5.2315414574562347</v>
      </c>
      <c r="H42" s="26" t="s">
        <v>96</v>
      </c>
      <c r="I42" s="20">
        <v>17696</v>
      </c>
      <c r="J42" s="148">
        <v>102962.42000000001</v>
      </c>
      <c r="K42" s="66">
        <f t="shared" si="0"/>
        <v>5.8184007685352626</v>
      </c>
      <c r="L42" s="66"/>
      <c r="M42" s="136" t="s">
        <v>164</v>
      </c>
      <c r="N42" s="20">
        <v>52309</v>
      </c>
      <c r="O42" s="148">
        <v>161402.78</v>
      </c>
      <c r="P42" s="287">
        <f t="shared" si="1"/>
        <v>3.0855642432468602</v>
      </c>
      <c r="S42" s="276"/>
      <c r="T42" s="276"/>
    </row>
    <row r="43" spans="1:20">
      <c r="A43" s="26">
        <v>41</v>
      </c>
      <c r="B43" s="26" t="s">
        <v>49</v>
      </c>
      <c r="C43" s="66">
        <v>5.0145558668829571</v>
      </c>
      <c r="H43" s="26" t="s">
        <v>98</v>
      </c>
      <c r="I43" s="20">
        <v>30092</v>
      </c>
      <c r="J43" s="148">
        <v>103560.54999999999</v>
      </c>
      <c r="K43" s="66">
        <f t="shared" si="0"/>
        <v>3.4414645088395583</v>
      </c>
      <c r="L43" s="66"/>
      <c r="M43" s="136" t="s">
        <v>192</v>
      </c>
      <c r="N43" s="20">
        <v>54772</v>
      </c>
      <c r="O43" s="148">
        <v>105596.43</v>
      </c>
      <c r="P43" s="287">
        <f t="shared" si="1"/>
        <v>1.9279272255897173</v>
      </c>
      <c r="S43" s="276"/>
      <c r="T43" s="276"/>
    </row>
    <row r="44" spans="1:20">
      <c r="A44" s="26">
        <v>42</v>
      </c>
      <c r="B44" s="26" t="s">
        <v>163</v>
      </c>
      <c r="C44" s="66">
        <v>4.9575564382321886</v>
      </c>
      <c r="H44" s="26" t="s">
        <v>99</v>
      </c>
      <c r="I44" s="20">
        <v>24006</v>
      </c>
      <c r="J44" s="148">
        <v>216058</v>
      </c>
      <c r="K44" s="66">
        <f t="shared" si="0"/>
        <v>9.0001666250104133</v>
      </c>
      <c r="L44" s="66"/>
      <c r="M44" s="136" t="s">
        <v>166</v>
      </c>
      <c r="N44" s="20">
        <v>220659</v>
      </c>
      <c r="O44" s="148">
        <v>1294990</v>
      </c>
      <c r="P44" s="287">
        <f t="shared" si="1"/>
        <v>5.8687386419769867</v>
      </c>
      <c r="S44" s="276"/>
      <c r="T44" s="276"/>
    </row>
    <row r="45" spans="1:20">
      <c r="A45" s="26">
        <v>43</v>
      </c>
      <c r="B45" s="26" t="s">
        <v>37</v>
      </c>
      <c r="C45" s="66">
        <v>4.9112519863791144</v>
      </c>
      <c r="H45" s="26" t="s">
        <v>228</v>
      </c>
      <c r="I45" s="20">
        <v>126554</v>
      </c>
      <c r="J45" s="148">
        <v>614890.41</v>
      </c>
      <c r="K45" s="66">
        <f t="shared" si="0"/>
        <v>4.858719676975837</v>
      </c>
      <c r="L45" s="66"/>
      <c r="M45" s="136" t="s">
        <v>167</v>
      </c>
      <c r="N45" s="20">
        <v>58480</v>
      </c>
      <c r="O45" s="148">
        <v>758358.7300000001</v>
      </c>
      <c r="P45" s="287">
        <f t="shared" si="1"/>
        <v>12.96783054035568</v>
      </c>
      <c r="S45" s="276"/>
      <c r="T45" s="276"/>
    </row>
    <row r="46" spans="1:20">
      <c r="A46" s="26">
        <v>44</v>
      </c>
      <c r="B46" s="26" t="s">
        <v>113</v>
      </c>
      <c r="C46" s="66">
        <v>4.8733848690775039</v>
      </c>
      <c r="H46" s="26" t="s">
        <v>102</v>
      </c>
      <c r="I46" s="20">
        <v>6025</v>
      </c>
      <c r="J46" s="148">
        <v>49709</v>
      </c>
      <c r="K46" s="66">
        <f t="shared" si="0"/>
        <v>8.2504564315352695</v>
      </c>
      <c r="L46" s="66"/>
      <c r="M46" s="136" t="s">
        <v>238</v>
      </c>
      <c r="N46" s="20">
        <v>17608</v>
      </c>
      <c r="O46" s="148">
        <v>95268</v>
      </c>
      <c r="P46" s="287">
        <f t="shared" si="1"/>
        <v>5.410495229441163</v>
      </c>
      <c r="S46" s="276"/>
      <c r="T46" s="276"/>
    </row>
    <row r="47" spans="1:20">
      <c r="A47" s="26">
        <v>45</v>
      </c>
      <c r="B47" s="26" t="s">
        <v>228</v>
      </c>
      <c r="C47" s="66">
        <v>4.858719676975837</v>
      </c>
      <c r="H47" s="26" t="s">
        <v>104</v>
      </c>
      <c r="I47" s="20">
        <v>210031</v>
      </c>
      <c r="J47" s="148">
        <v>720218.10000000009</v>
      </c>
      <c r="K47" s="66">
        <f t="shared" si="0"/>
        <v>3.4291037989630109</v>
      </c>
      <c r="L47" s="66"/>
      <c r="M47" s="26"/>
      <c r="N47" s="20"/>
      <c r="O47" s="148"/>
      <c r="P47" s="287"/>
      <c r="S47" s="276"/>
      <c r="T47" s="276"/>
    </row>
    <row r="48" spans="1:20">
      <c r="A48" s="26">
        <v>46</v>
      </c>
      <c r="B48" s="26" t="s">
        <v>119</v>
      </c>
      <c r="C48" s="66">
        <v>4.6222705403404882</v>
      </c>
      <c r="H48" s="26" t="s">
        <v>105</v>
      </c>
      <c r="I48" s="20">
        <v>55197</v>
      </c>
      <c r="J48" s="148">
        <v>313355.86</v>
      </c>
      <c r="K48" s="66">
        <f t="shared" si="0"/>
        <v>5.677045129264271</v>
      </c>
      <c r="L48" s="66"/>
      <c r="M48" s="23" t="s">
        <v>11</v>
      </c>
      <c r="N48" s="139">
        <f>MEDIAN(N4:N46,I4:I50)</f>
        <v>57117</v>
      </c>
      <c r="O48" s="140">
        <f>MEDIAN(O4:O46,J4:J50)</f>
        <v>280400.5</v>
      </c>
      <c r="P48" s="140">
        <f>MEDIAN(P4:P46,K4:K50)</f>
        <v>4.7404951086581626</v>
      </c>
      <c r="S48" s="276"/>
      <c r="T48" s="276"/>
    </row>
    <row r="49" spans="1:20">
      <c r="A49" s="26">
        <v>47</v>
      </c>
      <c r="B49" s="26" t="s">
        <v>92</v>
      </c>
      <c r="C49" s="66">
        <v>4.4617395055010691</v>
      </c>
      <c r="H49" s="69" t="s">
        <v>106</v>
      </c>
      <c r="I49" s="20">
        <v>11242</v>
      </c>
      <c r="J49" s="148">
        <v>63463.810000000005</v>
      </c>
      <c r="K49" s="66">
        <f t="shared" si="0"/>
        <v>5.6452419498309911</v>
      </c>
      <c r="L49" s="66"/>
      <c r="M49" s="23" t="s">
        <v>10</v>
      </c>
      <c r="N49" s="288">
        <f>AVERAGE(N4:N46,I4:I50)</f>
        <v>90954.35555555555</v>
      </c>
      <c r="O49" s="289">
        <f>AVERAGE(O4:O46,J4:J50)</f>
        <v>391629.95144444448</v>
      </c>
      <c r="P49" s="290">
        <f>AVERAGE(P4:P46,K4:K50)</f>
        <v>5.0696946744782796</v>
      </c>
      <c r="S49" s="276"/>
      <c r="T49" s="276"/>
    </row>
    <row r="50" spans="1:20">
      <c r="A50" s="26">
        <v>48</v>
      </c>
      <c r="B50" s="26" t="s">
        <v>120</v>
      </c>
      <c r="C50" s="66">
        <v>4.3638822761287734</v>
      </c>
      <c r="D50" s="26"/>
      <c r="E50" s="26"/>
      <c r="F50" s="26"/>
      <c r="H50" s="69" t="s">
        <v>108</v>
      </c>
      <c r="I50" s="20">
        <v>21556</v>
      </c>
      <c r="J50" s="148">
        <v>61129.240000000005</v>
      </c>
      <c r="K50" s="66">
        <f t="shared" si="0"/>
        <v>2.8358341065132682</v>
      </c>
      <c r="L50" s="66"/>
      <c r="M50" s="23" t="s">
        <v>239</v>
      </c>
      <c r="N50" s="288">
        <f>SUM(N4:N46,I4:I50)</f>
        <v>8185892</v>
      </c>
      <c r="O50" s="289">
        <f>SUM(O4:O46,J4:J50)</f>
        <v>35246695.630000003</v>
      </c>
      <c r="P50" s="290"/>
      <c r="S50" s="276"/>
      <c r="T50" s="276"/>
    </row>
    <row r="51" spans="1:20">
      <c r="A51" s="26">
        <v>49</v>
      </c>
      <c r="B51" s="26" t="s">
        <v>88</v>
      </c>
      <c r="C51" s="66">
        <v>4.3243473657898219</v>
      </c>
      <c r="O51" s="148"/>
      <c r="P51" s="287"/>
      <c r="S51" s="276"/>
      <c r="T51" s="276"/>
    </row>
    <row r="52" spans="1:20">
      <c r="A52" s="26">
        <v>50</v>
      </c>
      <c r="B52" s="26" t="s">
        <v>139</v>
      </c>
      <c r="C52" s="66">
        <v>4.2737206590015804</v>
      </c>
      <c r="O52" s="148"/>
      <c r="P52" s="287"/>
      <c r="S52" s="276"/>
      <c r="T52" s="276"/>
    </row>
    <row r="53" spans="1:20">
      <c r="A53" s="26">
        <v>51</v>
      </c>
      <c r="B53" s="26" t="s">
        <v>140</v>
      </c>
      <c r="C53" s="66">
        <v>4.2187460229924065</v>
      </c>
      <c r="O53" s="148"/>
      <c r="P53" s="287"/>
      <c r="S53" s="276"/>
      <c r="T53" s="276"/>
    </row>
    <row r="54" spans="1:20">
      <c r="A54" s="26">
        <v>52</v>
      </c>
      <c r="B54" s="26" t="s">
        <v>109</v>
      </c>
      <c r="C54" s="66">
        <v>4.1751750618303483</v>
      </c>
      <c r="S54" s="276"/>
      <c r="T54" s="276"/>
    </row>
    <row r="55" spans="1:20">
      <c r="A55" s="26">
        <v>53</v>
      </c>
      <c r="B55" s="26" t="s">
        <v>150</v>
      </c>
      <c r="C55" s="66">
        <v>4.1110427560750535</v>
      </c>
      <c r="S55" s="276"/>
      <c r="T55" s="276"/>
    </row>
    <row r="56" spans="1:20">
      <c r="A56" s="26">
        <v>54</v>
      </c>
      <c r="B56" s="26" t="s">
        <v>221</v>
      </c>
      <c r="C56" s="66">
        <v>4.1058976166395951</v>
      </c>
      <c r="S56" s="276"/>
      <c r="T56" s="276"/>
    </row>
    <row r="57" spans="1:20">
      <c r="A57" s="26">
        <v>55</v>
      </c>
      <c r="B57" s="26" t="s">
        <v>135</v>
      </c>
      <c r="C57" s="66">
        <v>3.9896996703540109</v>
      </c>
      <c r="S57" s="276"/>
      <c r="T57" s="276"/>
    </row>
    <row r="58" spans="1:20">
      <c r="A58" s="26">
        <v>56</v>
      </c>
      <c r="B58" s="26" t="s">
        <v>191</v>
      </c>
      <c r="C58" s="66">
        <v>3.9476110599078345</v>
      </c>
      <c r="S58" s="276"/>
      <c r="T58" s="276"/>
    </row>
    <row r="59" spans="1:20">
      <c r="A59" s="26">
        <v>57</v>
      </c>
      <c r="B59" s="26" t="s">
        <v>137</v>
      </c>
      <c r="C59" s="66">
        <v>3.8746319133878426</v>
      </c>
      <c r="S59" s="276"/>
      <c r="T59" s="276"/>
    </row>
    <row r="60" spans="1:20">
      <c r="A60" s="26">
        <v>58</v>
      </c>
      <c r="B60" s="26" t="s">
        <v>132</v>
      </c>
      <c r="C60" s="66">
        <v>3.8662642759250798</v>
      </c>
      <c r="S60" s="276"/>
      <c r="T60" s="276"/>
    </row>
    <row r="61" spans="1:20">
      <c r="A61" s="26">
        <v>59</v>
      </c>
      <c r="B61" s="26" t="s">
        <v>227</v>
      </c>
      <c r="C61" s="66">
        <v>3.8348926319362313</v>
      </c>
      <c r="S61" s="276"/>
      <c r="T61" s="276"/>
    </row>
    <row r="62" spans="1:20">
      <c r="A62" s="26">
        <v>60</v>
      </c>
      <c r="B62" s="26" t="s">
        <v>79</v>
      </c>
      <c r="C62" s="66">
        <v>3.699961071415117</v>
      </c>
      <c r="S62" s="276"/>
      <c r="T62" s="276"/>
    </row>
    <row r="63" spans="1:20">
      <c r="A63" s="26">
        <v>61</v>
      </c>
      <c r="B63" s="26" t="s">
        <v>217</v>
      </c>
      <c r="C63" s="66">
        <v>3.6980660401320797</v>
      </c>
      <c r="S63" s="276"/>
      <c r="T63" s="276"/>
    </row>
    <row r="64" spans="1:20">
      <c r="A64" s="26">
        <v>62</v>
      </c>
      <c r="B64" s="26" t="s">
        <v>222</v>
      </c>
      <c r="C64" s="66">
        <v>3.688224119038007</v>
      </c>
      <c r="S64" s="276"/>
      <c r="T64" s="276"/>
    </row>
    <row r="65" spans="1:20">
      <c r="A65" s="26">
        <v>63</v>
      </c>
      <c r="B65" s="26" t="s">
        <v>76</v>
      </c>
      <c r="C65" s="66">
        <v>3.5460225469166322</v>
      </c>
      <c r="S65" s="276"/>
      <c r="T65" s="276"/>
    </row>
    <row r="66" spans="1:20">
      <c r="A66" s="26">
        <v>64</v>
      </c>
      <c r="B66" s="26" t="s">
        <v>185</v>
      </c>
      <c r="C66" s="66">
        <v>3.5417684167684169</v>
      </c>
      <c r="S66" s="276"/>
      <c r="T66" s="276"/>
    </row>
    <row r="67" spans="1:20">
      <c r="A67" s="26">
        <v>65</v>
      </c>
      <c r="B67" s="26" t="s">
        <v>59</v>
      </c>
      <c r="C67" s="66">
        <v>3.484096607308488</v>
      </c>
      <c r="S67" s="276"/>
      <c r="T67" s="276"/>
    </row>
    <row r="68" spans="1:20">
      <c r="A68" s="26">
        <v>66</v>
      </c>
      <c r="B68" s="26" t="s">
        <v>233</v>
      </c>
      <c r="C68" s="66">
        <v>3.4606697929842967</v>
      </c>
      <c r="S68" s="276"/>
      <c r="T68" s="276"/>
    </row>
    <row r="69" spans="1:20">
      <c r="A69" s="26">
        <v>67</v>
      </c>
      <c r="B69" s="26" t="s">
        <v>98</v>
      </c>
      <c r="C69" s="66">
        <v>3.4414645088395583</v>
      </c>
      <c r="S69" s="276"/>
      <c r="T69" s="276"/>
    </row>
    <row r="70" spans="1:20">
      <c r="A70" s="26">
        <v>68</v>
      </c>
      <c r="B70" s="26" t="s">
        <v>104</v>
      </c>
      <c r="C70" s="66">
        <v>3.4291037989630109</v>
      </c>
      <c r="S70" s="276"/>
      <c r="T70" s="276"/>
    </row>
    <row r="71" spans="1:20">
      <c r="A71" s="26">
        <v>69</v>
      </c>
      <c r="B71" s="26" t="s">
        <v>220</v>
      </c>
      <c r="C71" s="66">
        <v>3.4137253088458746</v>
      </c>
      <c r="S71" s="276"/>
      <c r="T71" s="276"/>
    </row>
    <row r="72" spans="1:20">
      <c r="A72" s="26">
        <v>70</v>
      </c>
      <c r="B72" s="26" t="s">
        <v>131</v>
      </c>
      <c r="C72" s="66">
        <v>3.2367849598262559</v>
      </c>
      <c r="S72" s="276"/>
      <c r="T72" s="276"/>
    </row>
    <row r="73" spans="1:20">
      <c r="A73" s="26">
        <v>71</v>
      </c>
      <c r="B73" s="26" t="s">
        <v>223</v>
      </c>
      <c r="C73" s="66">
        <v>3.1667218343383055</v>
      </c>
      <c r="S73" s="276"/>
      <c r="T73" s="276"/>
    </row>
    <row r="74" spans="1:20">
      <c r="A74" s="26">
        <v>72</v>
      </c>
      <c r="B74" s="26" t="s">
        <v>85</v>
      </c>
      <c r="C74" s="66">
        <v>3.1474994100527023</v>
      </c>
      <c r="S74" s="276"/>
      <c r="T74" s="276"/>
    </row>
    <row r="75" spans="1:20">
      <c r="A75" s="26">
        <v>73</v>
      </c>
      <c r="B75" s="26" t="s">
        <v>164</v>
      </c>
      <c r="C75" s="66">
        <v>3.0855642432468602</v>
      </c>
      <c r="S75" s="276"/>
      <c r="T75" s="276"/>
    </row>
    <row r="76" spans="1:20">
      <c r="A76" s="26">
        <v>74</v>
      </c>
      <c r="B76" s="26" t="s">
        <v>33</v>
      </c>
      <c r="C76" s="66">
        <v>3.0803957655652567</v>
      </c>
      <c r="S76" s="276"/>
      <c r="T76" s="276"/>
    </row>
    <row r="77" spans="1:20">
      <c r="A77" s="26">
        <v>75</v>
      </c>
      <c r="B77" s="26" t="s">
        <v>144</v>
      </c>
      <c r="C77" s="66">
        <v>3.078944135834818</v>
      </c>
      <c r="S77" s="276"/>
      <c r="T77" s="276"/>
    </row>
    <row r="78" spans="1:20">
      <c r="A78" s="26">
        <v>76</v>
      </c>
      <c r="B78" s="26" t="s">
        <v>219</v>
      </c>
      <c r="C78" s="66">
        <v>3.0160357909236315</v>
      </c>
      <c r="S78" s="276"/>
      <c r="T78" s="276"/>
    </row>
    <row r="79" spans="1:20">
      <c r="A79" s="26">
        <v>77</v>
      </c>
      <c r="B79" s="26" t="s">
        <v>112</v>
      </c>
      <c r="C79" s="66">
        <v>2.9808541830202659</v>
      </c>
      <c r="S79" s="276"/>
      <c r="T79" s="276"/>
    </row>
    <row r="80" spans="1:20">
      <c r="A80" s="26">
        <v>78</v>
      </c>
      <c r="B80" s="26" t="s">
        <v>108</v>
      </c>
      <c r="C80" s="66">
        <v>2.8358341065132682</v>
      </c>
      <c r="S80" s="276"/>
      <c r="T80" s="276"/>
    </row>
    <row r="81" spans="1:20">
      <c r="A81" s="26">
        <v>79</v>
      </c>
      <c r="B81" s="26" t="s">
        <v>142</v>
      </c>
      <c r="C81" s="66">
        <v>2.8016221059084265</v>
      </c>
      <c r="S81" s="276"/>
      <c r="T81" s="276"/>
    </row>
    <row r="82" spans="1:20">
      <c r="A82" s="26">
        <v>80</v>
      </c>
      <c r="B82" s="26" t="s">
        <v>52</v>
      </c>
      <c r="C82" s="66">
        <v>2.793819204303329</v>
      </c>
      <c r="S82" s="276"/>
      <c r="T82" s="276"/>
    </row>
    <row r="83" spans="1:20">
      <c r="A83" s="26">
        <v>81</v>
      </c>
      <c r="B83" s="26" t="s">
        <v>215</v>
      </c>
      <c r="C83" s="66">
        <v>2.710654412851722</v>
      </c>
      <c r="S83" s="276"/>
      <c r="T83" s="276"/>
    </row>
    <row r="84" spans="1:20">
      <c r="A84" s="26">
        <v>82</v>
      </c>
      <c r="B84" s="26" t="s">
        <v>117</v>
      </c>
      <c r="C84" s="66">
        <v>2.5700851165380638</v>
      </c>
      <c r="S84" s="276"/>
      <c r="T84" s="276"/>
    </row>
    <row r="85" spans="1:20">
      <c r="A85" s="26">
        <v>83</v>
      </c>
      <c r="B85" s="26" t="s">
        <v>32</v>
      </c>
      <c r="C85" s="66">
        <v>2.4763300231947318</v>
      </c>
      <c r="S85" s="276"/>
      <c r="T85" s="276"/>
    </row>
    <row r="86" spans="1:20">
      <c r="A86" s="26">
        <v>84</v>
      </c>
      <c r="B86" s="26" t="s">
        <v>216</v>
      </c>
      <c r="C86" s="66">
        <v>2.4751177978011079</v>
      </c>
      <c r="S86" s="276"/>
      <c r="T86" s="276"/>
    </row>
    <row r="87" spans="1:20">
      <c r="A87" s="26">
        <v>85</v>
      </c>
      <c r="B87" s="26" t="s">
        <v>130</v>
      </c>
      <c r="C87" s="66">
        <v>2.4486594615898825</v>
      </c>
      <c r="S87" s="276"/>
      <c r="T87" s="276"/>
    </row>
    <row r="88" spans="1:20">
      <c r="A88" s="26">
        <v>86</v>
      </c>
      <c r="B88" s="26" t="s">
        <v>232</v>
      </c>
      <c r="C88" s="66">
        <v>2.4283050696972386</v>
      </c>
      <c r="S88" s="276"/>
      <c r="T88" s="276"/>
    </row>
    <row r="89" spans="1:20">
      <c r="A89" s="26">
        <v>87</v>
      </c>
      <c r="B89" s="26" t="s">
        <v>70</v>
      </c>
      <c r="C89" s="66">
        <v>2.3876805206934795</v>
      </c>
      <c r="S89" s="276"/>
      <c r="T89" s="276"/>
    </row>
    <row r="90" spans="1:20">
      <c r="A90" s="26">
        <v>88</v>
      </c>
      <c r="B90" s="26" t="s">
        <v>231</v>
      </c>
      <c r="C90" s="66">
        <v>1.9412078877321193</v>
      </c>
      <c r="S90" s="276"/>
      <c r="T90" s="276"/>
    </row>
    <row r="91" spans="1:20">
      <c r="A91" s="26">
        <v>89</v>
      </c>
      <c r="B91" s="26" t="s">
        <v>192</v>
      </c>
      <c r="C91" s="66">
        <v>1.9279272255897173</v>
      </c>
      <c r="S91" s="276"/>
      <c r="T91" s="276"/>
    </row>
    <row r="92" spans="1:20">
      <c r="A92" s="26">
        <v>90</v>
      </c>
      <c r="B92" s="26" t="s">
        <v>218</v>
      </c>
      <c r="C92" s="66">
        <v>1.3467922228670925</v>
      </c>
      <c r="S92" s="276"/>
      <c r="T92" s="276"/>
    </row>
    <row r="93" spans="1:20">
      <c r="A93" s="26"/>
      <c r="C93" s="26"/>
      <c r="S93" s="276"/>
      <c r="T93" s="276"/>
    </row>
    <row r="94" spans="1:20">
      <c r="A94" s="26"/>
      <c r="C94" s="26"/>
    </row>
    <row r="95" spans="1:20">
      <c r="B95" s="23" t="s">
        <v>11</v>
      </c>
      <c r="C95" s="209">
        <f>MEDIAN(C3:C92)</f>
        <v>4.7404951086581626</v>
      </c>
    </row>
    <row r="96" spans="1:20">
      <c r="B96" s="23" t="s">
        <v>10</v>
      </c>
      <c r="C96" s="209">
        <f>AVERAGE(C3:C92)</f>
        <v>5.0696946744782796</v>
      </c>
    </row>
    <row r="98" spans="1:6">
      <c r="A98" s="419" t="s">
        <v>177</v>
      </c>
      <c r="B98" s="419"/>
      <c r="C98" s="419"/>
      <c r="D98" s="419"/>
      <c r="E98" s="419"/>
      <c r="F98" s="419"/>
    </row>
    <row r="99" spans="1:6">
      <c r="A99" s="26"/>
      <c r="D99" s="26"/>
      <c r="E99" s="291"/>
      <c r="F99" s="292"/>
    </row>
    <row r="100" spans="1:6">
      <c r="A100" s="419" t="s">
        <v>525</v>
      </c>
      <c r="B100" s="419"/>
      <c r="C100" s="419"/>
      <c r="D100" s="419"/>
      <c r="E100" s="419"/>
      <c r="F100" s="419"/>
    </row>
  </sheetData>
  <mergeCells count="2">
    <mergeCell ref="A98:F98"/>
    <mergeCell ref="A100:F100"/>
  </mergeCells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75FE-E856-462B-811F-30D7624910C0}">
  <sheetPr codeName="Sheet58"/>
  <dimension ref="A1:D97"/>
  <sheetViews>
    <sheetView zoomScaleNormal="100" workbookViewId="0">
      <pane ySplit="1" topLeftCell="A67" activePane="bottomLeft" state="frozen"/>
      <selection pane="bottomLeft" activeCell="E87" sqref="E87"/>
      <selection activeCell="D58" sqref="D58"/>
    </sheetView>
  </sheetViews>
  <sheetFormatPr defaultColWidth="9.140625" defaultRowHeight="12.75"/>
  <cols>
    <col min="1" max="1" width="3.85546875" style="26" customWidth="1"/>
    <col min="2" max="2" width="21.140625" customWidth="1"/>
    <col min="3" max="3" width="8.7109375" bestFit="1" customWidth="1"/>
    <col min="4" max="4" width="17.28515625" style="26" customWidth="1"/>
    <col min="5" max="5" width="21.7109375" customWidth="1"/>
    <col min="6" max="6" width="9.42578125" customWidth="1"/>
    <col min="7" max="7" width="22" customWidth="1"/>
    <col min="8" max="8" width="9.140625" customWidth="1"/>
  </cols>
  <sheetData>
    <row r="1" spans="1:3" ht="15">
      <c r="B1" s="1" t="s">
        <v>526</v>
      </c>
    </row>
    <row r="2" spans="1:3">
      <c r="B2" s="14" t="s">
        <v>527</v>
      </c>
    </row>
    <row r="3" spans="1:3" ht="15">
      <c r="B3" s="1"/>
    </row>
    <row r="4" spans="1:3">
      <c r="A4" s="26">
        <v>1</v>
      </c>
      <c r="B4" s="293" t="s">
        <v>124</v>
      </c>
      <c r="C4" s="294">
        <v>947053</v>
      </c>
    </row>
    <row r="5" spans="1:3">
      <c r="A5" s="26">
        <v>2</v>
      </c>
      <c r="B5" s="293" t="s">
        <v>166</v>
      </c>
      <c r="C5" s="294">
        <v>422412</v>
      </c>
    </row>
    <row r="6" spans="1:3">
      <c r="A6" s="26">
        <v>3</v>
      </c>
      <c r="B6" s="293" t="s">
        <v>326</v>
      </c>
      <c r="C6" s="294">
        <v>409050</v>
      </c>
    </row>
    <row r="7" spans="1:3">
      <c r="A7" s="26">
        <v>4</v>
      </c>
      <c r="B7" s="293" t="s">
        <v>57</v>
      </c>
      <c r="C7" s="294">
        <v>367674</v>
      </c>
    </row>
    <row r="8" spans="1:3">
      <c r="A8" s="26">
        <v>5</v>
      </c>
      <c r="B8" s="293" t="s">
        <v>528</v>
      </c>
      <c r="C8" s="294">
        <v>323129</v>
      </c>
    </row>
    <row r="9" spans="1:3">
      <c r="A9" s="26">
        <v>6</v>
      </c>
      <c r="B9" s="293" t="s">
        <v>126</v>
      </c>
      <c r="C9" s="294">
        <v>313639</v>
      </c>
    </row>
    <row r="10" spans="1:3">
      <c r="A10" s="26">
        <v>7</v>
      </c>
      <c r="B10" s="293" t="s">
        <v>109</v>
      </c>
      <c r="C10" s="294">
        <v>311747</v>
      </c>
    </row>
    <row r="11" spans="1:3">
      <c r="A11" s="26">
        <v>8</v>
      </c>
      <c r="B11" s="293" t="s">
        <v>145</v>
      </c>
      <c r="C11" s="294">
        <v>303330</v>
      </c>
    </row>
    <row r="12" spans="1:3">
      <c r="A12" s="26">
        <v>9</v>
      </c>
      <c r="B12" s="293" t="s">
        <v>70</v>
      </c>
      <c r="C12" s="294">
        <v>290695</v>
      </c>
    </row>
    <row r="13" spans="1:3">
      <c r="A13" s="26">
        <v>10</v>
      </c>
      <c r="B13" s="293" t="s">
        <v>59</v>
      </c>
      <c r="C13" s="294">
        <v>287051</v>
      </c>
    </row>
    <row r="14" spans="1:3">
      <c r="A14" s="26">
        <v>11</v>
      </c>
      <c r="B14" s="293" t="s">
        <v>38</v>
      </c>
      <c r="C14" s="294">
        <v>284375</v>
      </c>
    </row>
    <row r="15" spans="1:3">
      <c r="A15" s="26">
        <v>12</v>
      </c>
      <c r="B15" s="293" t="s">
        <v>232</v>
      </c>
      <c r="C15" s="294">
        <v>280594</v>
      </c>
    </row>
    <row r="16" spans="1:3">
      <c r="A16" s="26">
        <v>13</v>
      </c>
      <c r="B16" s="293" t="s">
        <v>189</v>
      </c>
      <c r="C16" s="294">
        <v>264100</v>
      </c>
    </row>
    <row r="17" spans="1:3">
      <c r="A17" s="26">
        <v>14</v>
      </c>
      <c r="B17" s="293" t="s">
        <v>160</v>
      </c>
      <c r="C17" s="294">
        <v>253524</v>
      </c>
    </row>
    <row r="18" spans="1:3">
      <c r="A18" s="26">
        <v>15</v>
      </c>
      <c r="B18" s="293" t="s">
        <v>131</v>
      </c>
      <c r="C18" s="294">
        <v>252633</v>
      </c>
    </row>
    <row r="19" spans="1:3">
      <c r="A19" s="26">
        <v>16</v>
      </c>
      <c r="B19" s="293" t="s">
        <v>325</v>
      </c>
      <c r="C19" s="294">
        <v>244637</v>
      </c>
    </row>
    <row r="20" spans="1:3">
      <c r="A20" s="26">
        <v>17</v>
      </c>
      <c r="B20" s="293" t="s">
        <v>163</v>
      </c>
      <c r="C20" s="294">
        <v>236109</v>
      </c>
    </row>
    <row r="21" spans="1:3">
      <c r="A21" s="26">
        <v>18</v>
      </c>
      <c r="B21" s="293" t="s">
        <v>137</v>
      </c>
      <c r="C21" s="294">
        <v>231758</v>
      </c>
    </row>
    <row r="22" spans="1:3">
      <c r="A22" s="26">
        <v>19</v>
      </c>
      <c r="B22" s="293" t="s">
        <v>135</v>
      </c>
      <c r="C22" s="294">
        <v>216047</v>
      </c>
    </row>
    <row r="23" spans="1:3">
      <c r="A23" s="26">
        <v>20</v>
      </c>
      <c r="B23" s="293" t="s">
        <v>105</v>
      </c>
      <c r="C23" s="294">
        <v>213365</v>
      </c>
    </row>
    <row r="24" spans="1:3">
      <c r="A24" s="26">
        <v>21</v>
      </c>
      <c r="B24" s="293" t="s">
        <v>104</v>
      </c>
      <c r="C24" s="294">
        <v>206696</v>
      </c>
    </row>
    <row r="25" spans="1:3">
      <c r="A25" s="26">
        <v>22</v>
      </c>
      <c r="B25" s="293" t="s">
        <v>79</v>
      </c>
      <c r="C25" s="294">
        <v>201534</v>
      </c>
    </row>
    <row r="26" spans="1:3">
      <c r="A26" s="26">
        <v>23</v>
      </c>
      <c r="B26" s="293" t="s">
        <v>125</v>
      </c>
      <c r="C26" s="294">
        <v>198720</v>
      </c>
    </row>
    <row r="27" spans="1:3">
      <c r="A27" s="26">
        <v>24</v>
      </c>
      <c r="B27" s="293" t="s">
        <v>228</v>
      </c>
      <c r="C27" s="294">
        <v>196733</v>
      </c>
    </row>
    <row r="28" spans="1:3">
      <c r="A28" s="26">
        <v>25</v>
      </c>
      <c r="B28" s="293" t="s">
        <v>92</v>
      </c>
      <c r="C28" s="294">
        <v>188986</v>
      </c>
    </row>
    <row r="29" spans="1:3">
      <c r="A29" s="26">
        <v>26</v>
      </c>
      <c r="B29" s="293" t="s">
        <v>88</v>
      </c>
      <c r="C29" s="294">
        <v>184719</v>
      </c>
    </row>
    <row r="30" spans="1:3">
      <c r="A30" s="26">
        <v>27</v>
      </c>
      <c r="B30" s="293" t="s">
        <v>167</v>
      </c>
      <c r="C30" s="294">
        <v>183851</v>
      </c>
    </row>
    <row r="31" spans="1:3">
      <c r="A31" s="26">
        <v>28</v>
      </c>
      <c r="B31" s="293" t="s">
        <v>227</v>
      </c>
      <c r="C31" s="294">
        <v>180136</v>
      </c>
    </row>
    <row r="32" spans="1:3">
      <c r="A32" s="26">
        <v>29</v>
      </c>
      <c r="B32" s="293" t="s">
        <v>322</v>
      </c>
      <c r="C32" s="294">
        <v>177145</v>
      </c>
    </row>
    <row r="33" spans="1:3">
      <c r="A33" s="26">
        <v>30</v>
      </c>
      <c r="B33" s="293" t="s">
        <v>32</v>
      </c>
      <c r="C33" s="294">
        <v>173104</v>
      </c>
    </row>
    <row r="34" spans="1:3">
      <c r="A34" s="26">
        <v>31</v>
      </c>
      <c r="B34" s="293" t="s">
        <v>222</v>
      </c>
      <c r="C34" s="294">
        <v>172096</v>
      </c>
    </row>
    <row r="35" spans="1:3">
      <c r="A35" s="26">
        <v>32</v>
      </c>
      <c r="B35" s="293" t="s">
        <v>229</v>
      </c>
      <c r="C35" s="294">
        <v>168508</v>
      </c>
    </row>
    <row r="36" spans="1:3">
      <c r="A36" s="26">
        <v>33</v>
      </c>
      <c r="B36" s="293" t="s">
        <v>324</v>
      </c>
      <c r="C36" s="294">
        <v>154760</v>
      </c>
    </row>
    <row r="37" spans="1:3">
      <c r="A37" s="26">
        <v>34</v>
      </c>
      <c r="B37" s="293" t="s">
        <v>56</v>
      </c>
      <c r="C37" s="294">
        <v>150876</v>
      </c>
    </row>
    <row r="38" spans="1:3">
      <c r="A38" s="26">
        <v>35</v>
      </c>
      <c r="B38" s="293" t="s">
        <v>76</v>
      </c>
      <c r="C38" s="294">
        <v>148573</v>
      </c>
    </row>
    <row r="39" spans="1:3">
      <c r="A39" s="26">
        <v>36</v>
      </c>
      <c r="B39" s="293" t="s">
        <v>54</v>
      </c>
      <c r="C39" s="294">
        <v>141567</v>
      </c>
    </row>
    <row r="40" spans="1:3">
      <c r="A40" s="26">
        <v>37</v>
      </c>
      <c r="B40" s="293" t="s">
        <v>139</v>
      </c>
      <c r="C40" s="294">
        <v>140456</v>
      </c>
    </row>
    <row r="41" spans="1:3">
      <c r="A41" s="26">
        <v>38</v>
      </c>
      <c r="B41" s="293" t="s">
        <v>323</v>
      </c>
      <c r="C41" s="294">
        <v>134392</v>
      </c>
    </row>
    <row r="42" spans="1:3">
      <c r="A42" s="26">
        <v>39</v>
      </c>
      <c r="B42" s="293" t="s">
        <v>112</v>
      </c>
      <c r="C42" s="294">
        <v>133014</v>
      </c>
    </row>
    <row r="43" spans="1:3">
      <c r="A43" s="26">
        <v>40</v>
      </c>
      <c r="B43" s="293" t="s">
        <v>138</v>
      </c>
      <c r="C43" s="294">
        <v>127840</v>
      </c>
    </row>
    <row r="44" spans="1:3">
      <c r="A44" s="26">
        <v>41</v>
      </c>
      <c r="B44" s="293" t="s">
        <v>237</v>
      </c>
      <c r="C44" s="294">
        <v>123678</v>
      </c>
    </row>
    <row r="45" spans="1:3">
      <c r="A45" s="26">
        <v>42</v>
      </c>
      <c r="B45" s="293" t="s">
        <v>132</v>
      </c>
      <c r="C45" s="294">
        <v>121125</v>
      </c>
    </row>
    <row r="46" spans="1:3">
      <c r="A46" s="26">
        <v>43</v>
      </c>
      <c r="B46" s="293" t="s">
        <v>65</v>
      </c>
      <c r="C46" s="294">
        <v>115563</v>
      </c>
    </row>
    <row r="47" spans="1:3">
      <c r="A47" s="26">
        <v>44</v>
      </c>
      <c r="B47" s="293" t="s">
        <v>52</v>
      </c>
      <c r="C47" s="294">
        <v>108616</v>
      </c>
    </row>
    <row r="48" spans="1:3">
      <c r="A48" s="26">
        <v>45</v>
      </c>
      <c r="B48" s="293" t="s">
        <v>42</v>
      </c>
      <c r="C48" s="294">
        <v>94036</v>
      </c>
    </row>
    <row r="49" spans="1:3">
      <c r="A49" s="26">
        <v>46</v>
      </c>
      <c r="B49" s="293" t="s">
        <v>185</v>
      </c>
      <c r="C49" s="294">
        <v>92721</v>
      </c>
    </row>
    <row r="50" spans="1:3">
      <c r="A50" s="26">
        <v>47</v>
      </c>
      <c r="B50" s="293" t="s">
        <v>230</v>
      </c>
      <c r="C50" s="294">
        <v>91381</v>
      </c>
    </row>
    <row r="51" spans="1:3">
      <c r="A51" s="26">
        <v>48</v>
      </c>
      <c r="B51" s="26" t="s">
        <v>529</v>
      </c>
      <c r="C51" s="20">
        <v>87615</v>
      </c>
    </row>
    <row r="52" spans="1:3">
      <c r="A52" s="26">
        <v>49</v>
      </c>
      <c r="B52" s="26" t="s">
        <v>164</v>
      </c>
      <c r="C52" s="20">
        <v>79461</v>
      </c>
    </row>
    <row r="53" spans="1:3">
      <c r="A53" s="26">
        <v>50</v>
      </c>
      <c r="B53" s="26" t="s">
        <v>30</v>
      </c>
      <c r="C53" s="20">
        <v>76345</v>
      </c>
    </row>
    <row r="54" spans="1:3">
      <c r="A54" s="26">
        <v>51</v>
      </c>
      <c r="B54" s="26" t="s">
        <v>75</v>
      </c>
      <c r="C54" s="20">
        <v>71169</v>
      </c>
    </row>
    <row r="55" spans="1:3">
      <c r="A55" s="26">
        <v>52</v>
      </c>
      <c r="B55" s="26" t="s">
        <v>116</v>
      </c>
      <c r="C55" s="20">
        <v>70336</v>
      </c>
    </row>
    <row r="56" spans="1:3">
      <c r="A56" s="26">
        <v>53</v>
      </c>
      <c r="B56" s="26" t="s">
        <v>60</v>
      </c>
      <c r="C56" s="20">
        <v>69692</v>
      </c>
    </row>
    <row r="57" spans="1:3">
      <c r="A57" s="26">
        <v>54</v>
      </c>
      <c r="B57" s="26" t="s">
        <v>33</v>
      </c>
      <c r="C57" s="20">
        <v>68599</v>
      </c>
    </row>
    <row r="58" spans="1:3">
      <c r="A58" s="26">
        <v>55</v>
      </c>
      <c r="B58" s="26" t="s">
        <v>96</v>
      </c>
      <c r="C58" s="20">
        <v>68408</v>
      </c>
    </row>
    <row r="59" spans="1:3">
      <c r="A59" s="26">
        <v>56</v>
      </c>
      <c r="B59" s="26" t="s">
        <v>82</v>
      </c>
      <c r="C59" s="20">
        <v>67031</v>
      </c>
    </row>
    <row r="60" spans="1:3">
      <c r="A60" s="26">
        <v>57</v>
      </c>
      <c r="B60" s="26" t="s">
        <v>233</v>
      </c>
      <c r="C60" s="20">
        <v>66562</v>
      </c>
    </row>
    <row r="61" spans="1:3">
      <c r="A61" s="26">
        <v>58</v>
      </c>
      <c r="B61" s="26" t="s">
        <v>144</v>
      </c>
      <c r="C61" s="20">
        <v>65428</v>
      </c>
    </row>
    <row r="62" spans="1:3">
      <c r="A62" s="26">
        <v>59</v>
      </c>
      <c r="B62" s="26" t="s">
        <v>49</v>
      </c>
      <c r="C62" s="20">
        <v>64871</v>
      </c>
    </row>
    <row r="63" spans="1:3">
      <c r="A63" s="26">
        <v>60</v>
      </c>
      <c r="B63" s="26" t="s">
        <v>99</v>
      </c>
      <c r="C63" s="20">
        <v>64515</v>
      </c>
    </row>
    <row r="64" spans="1:3">
      <c r="A64" s="26">
        <v>61</v>
      </c>
      <c r="B64" s="26" t="s">
        <v>134</v>
      </c>
      <c r="C64" s="20">
        <v>63153</v>
      </c>
    </row>
    <row r="65" spans="1:3">
      <c r="A65" s="26">
        <v>62</v>
      </c>
      <c r="B65" s="26" t="s">
        <v>142</v>
      </c>
      <c r="C65" s="20">
        <v>60081</v>
      </c>
    </row>
    <row r="66" spans="1:3">
      <c r="A66" s="26">
        <v>63</v>
      </c>
      <c r="B66" s="26" t="s">
        <v>140</v>
      </c>
      <c r="C66" s="20">
        <v>59723</v>
      </c>
    </row>
    <row r="67" spans="1:3">
      <c r="A67" s="26">
        <v>64</v>
      </c>
      <c r="B67" s="26" t="s">
        <v>114</v>
      </c>
      <c r="C67" s="20">
        <v>58620</v>
      </c>
    </row>
    <row r="68" spans="1:3">
      <c r="A68" s="26">
        <v>65</v>
      </c>
      <c r="B68" s="26" t="s">
        <v>129</v>
      </c>
      <c r="C68" s="20">
        <v>55170</v>
      </c>
    </row>
    <row r="69" spans="1:3">
      <c r="A69" s="26">
        <v>66</v>
      </c>
      <c r="B69" s="26" t="s">
        <v>108</v>
      </c>
      <c r="C69" s="20">
        <v>53401</v>
      </c>
    </row>
    <row r="70" spans="1:3">
      <c r="A70" s="26">
        <v>67</v>
      </c>
      <c r="B70" s="26" t="s">
        <v>98</v>
      </c>
      <c r="C70" s="20">
        <v>53318</v>
      </c>
    </row>
    <row r="71" spans="1:3">
      <c r="A71" s="26">
        <v>68</v>
      </c>
      <c r="B71" s="26" t="s">
        <v>47</v>
      </c>
      <c r="C71" s="20">
        <v>47623</v>
      </c>
    </row>
    <row r="72" spans="1:3">
      <c r="A72" s="26">
        <v>69</v>
      </c>
      <c r="B72" s="26" t="s">
        <v>332</v>
      </c>
      <c r="C72" s="20">
        <v>43766</v>
      </c>
    </row>
    <row r="73" spans="1:3">
      <c r="A73" s="26">
        <v>70</v>
      </c>
      <c r="B73" s="26" t="s">
        <v>37</v>
      </c>
      <c r="C73" s="20">
        <v>42643</v>
      </c>
    </row>
    <row r="74" spans="1:3">
      <c r="A74" s="26">
        <v>71</v>
      </c>
      <c r="B74" s="26" t="s">
        <v>187</v>
      </c>
      <c r="C74" s="20">
        <v>42274</v>
      </c>
    </row>
    <row r="75" spans="1:3">
      <c r="A75" s="26">
        <v>72</v>
      </c>
      <c r="B75" s="26" t="s">
        <v>192</v>
      </c>
      <c r="C75" s="20">
        <v>41693</v>
      </c>
    </row>
    <row r="76" spans="1:3">
      <c r="A76" s="26">
        <v>73</v>
      </c>
      <c r="B76" s="26" t="s">
        <v>193</v>
      </c>
      <c r="C76" s="20">
        <v>40400</v>
      </c>
    </row>
    <row r="77" spans="1:3">
      <c r="A77" s="26">
        <v>74</v>
      </c>
      <c r="B77" s="26" t="s">
        <v>153</v>
      </c>
      <c r="C77" s="20">
        <v>40277</v>
      </c>
    </row>
    <row r="78" spans="1:3">
      <c r="A78" s="26">
        <v>75</v>
      </c>
      <c r="B78" s="26" t="s">
        <v>91</v>
      </c>
      <c r="C78" s="20">
        <v>38736</v>
      </c>
    </row>
    <row r="79" spans="1:3">
      <c r="A79" s="26">
        <v>76</v>
      </c>
      <c r="B79" s="26" t="s">
        <v>150</v>
      </c>
      <c r="C79" s="20">
        <v>35752</v>
      </c>
    </row>
    <row r="80" spans="1:3">
      <c r="A80" s="26">
        <v>77</v>
      </c>
      <c r="B80" s="293" t="s">
        <v>215</v>
      </c>
      <c r="C80" s="294">
        <v>35278</v>
      </c>
    </row>
    <row r="81" spans="1:3">
      <c r="A81" s="26">
        <v>78</v>
      </c>
      <c r="B81" s="293" t="s">
        <v>119</v>
      </c>
      <c r="C81" s="294">
        <v>34043</v>
      </c>
    </row>
    <row r="82" spans="1:3">
      <c r="A82" s="26">
        <v>79</v>
      </c>
      <c r="B82" s="293" t="s">
        <v>106</v>
      </c>
      <c r="C82" s="294">
        <v>33128</v>
      </c>
    </row>
    <row r="83" spans="1:3">
      <c r="A83" s="26">
        <v>80</v>
      </c>
      <c r="B83" s="293" t="s">
        <v>102</v>
      </c>
      <c r="C83" s="294">
        <v>32205</v>
      </c>
    </row>
    <row r="84" spans="1:3">
      <c r="A84" s="26">
        <v>81</v>
      </c>
      <c r="B84" s="293" t="s">
        <v>63</v>
      </c>
      <c r="C84" s="294">
        <v>31046</v>
      </c>
    </row>
    <row r="85" spans="1:3">
      <c r="A85" s="26">
        <v>82</v>
      </c>
      <c r="B85" s="293" t="s">
        <v>236</v>
      </c>
      <c r="C85" s="294">
        <v>30678</v>
      </c>
    </row>
    <row r="86" spans="1:3">
      <c r="A86" s="26">
        <v>83</v>
      </c>
      <c r="B86" s="293" t="s">
        <v>74</v>
      </c>
      <c r="C86" s="294">
        <v>29122</v>
      </c>
    </row>
    <row r="87" spans="1:3">
      <c r="A87" s="26">
        <v>84</v>
      </c>
      <c r="B87" s="293" t="s">
        <v>190</v>
      </c>
      <c r="C87" s="294">
        <v>27787</v>
      </c>
    </row>
    <row r="88" spans="1:3">
      <c r="A88" s="26">
        <v>85</v>
      </c>
      <c r="B88" s="293" t="s">
        <v>162</v>
      </c>
      <c r="C88" s="294">
        <v>26355</v>
      </c>
    </row>
    <row r="89" spans="1:3">
      <c r="A89" s="26">
        <v>86</v>
      </c>
      <c r="B89" s="293" t="s">
        <v>44</v>
      </c>
      <c r="C89" s="294">
        <v>25688</v>
      </c>
    </row>
    <row r="90" spans="1:3">
      <c r="A90" s="26">
        <v>87</v>
      </c>
      <c r="B90" s="293" t="s">
        <v>85</v>
      </c>
      <c r="C90" s="294">
        <v>16021</v>
      </c>
    </row>
    <row r="91" spans="1:3">
      <c r="A91" s="26">
        <v>88</v>
      </c>
      <c r="B91" s="293" t="s">
        <v>29</v>
      </c>
      <c r="C91" s="294">
        <v>14528</v>
      </c>
    </row>
    <row r="92" spans="1:3">
      <c r="A92" s="26">
        <v>89</v>
      </c>
      <c r="B92" s="293" t="s">
        <v>226</v>
      </c>
      <c r="C92" s="294">
        <v>12524</v>
      </c>
    </row>
    <row r="93" spans="1:3">
      <c r="A93" s="26">
        <v>90</v>
      </c>
      <c r="B93" s="293" t="s">
        <v>191</v>
      </c>
      <c r="C93" s="294">
        <v>12013</v>
      </c>
    </row>
    <row r="94" spans="1:3">
      <c r="A94" s="202"/>
      <c r="C94" s="295"/>
    </row>
    <row r="95" spans="1:3">
      <c r="A95" s="202"/>
      <c r="B95" s="17" t="s">
        <v>11</v>
      </c>
      <c r="C95" s="296">
        <f>MEDIAN(C4:C93)</f>
        <v>93378.5</v>
      </c>
    </row>
    <row r="96" spans="1:3">
      <c r="A96" s="202"/>
      <c r="B96" s="17" t="s">
        <v>10</v>
      </c>
      <c r="C96" s="296">
        <f>AVERAGE(C4:C93)</f>
        <v>140231.4</v>
      </c>
    </row>
    <row r="97" spans="1:3">
      <c r="A97" s="202"/>
      <c r="B97" s="17" t="s">
        <v>239</v>
      </c>
      <c r="C97" s="139">
        <f>SUM(C4:C93)</f>
        <v>12620826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144F-5B7E-455C-9621-9E18E7280BFA}">
  <sheetPr codeName="Sheet59"/>
  <dimension ref="A1:J96"/>
  <sheetViews>
    <sheetView zoomScaleNormal="100" workbookViewId="0">
      <pane ySplit="1" topLeftCell="A73" activePane="bottomLeft" state="frozen"/>
      <selection pane="bottomLeft" activeCell="E52" sqref="E52"/>
      <selection activeCell="D58" sqref="D58"/>
    </sheetView>
  </sheetViews>
  <sheetFormatPr defaultColWidth="9.140625" defaultRowHeight="12.75"/>
  <cols>
    <col min="1" max="1" width="5.42578125" style="26" customWidth="1"/>
    <col min="2" max="2" width="21" customWidth="1"/>
    <col min="3" max="3" width="6.42578125" style="19" customWidth="1"/>
    <col min="4" max="4" width="17.85546875" customWidth="1"/>
    <col min="5" max="5" width="20.85546875" customWidth="1"/>
    <col min="6" max="6" width="8.5703125" customWidth="1"/>
    <col min="7" max="7" width="9" customWidth="1"/>
    <col min="9" max="9" width="25.28515625" style="26" bestFit="1" customWidth="1"/>
    <col min="10" max="10" width="18.28515625" style="276" customWidth="1"/>
    <col min="11" max="11" width="12.28515625" customWidth="1"/>
    <col min="12" max="12" width="12.5703125" customWidth="1"/>
  </cols>
  <sheetData>
    <row r="1" spans="1:3" ht="15">
      <c r="B1" s="1" t="s">
        <v>530</v>
      </c>
    </row>
    <row r="2" spans="1:3" ht="15">
      <c r="B2" s="1"/>
    </row>
    <row r="3" spans="1:3">
      <c r="A3" s="26">
        <v>1</v>
      </c>
      <c r="B3" s="293" t="s">
        <v>44</v>
      </c>
      <c r="C3" s="244">
        <v>9.9</v>
      </c>
    </row>
    <row r="4" spans="1:3">
      <c r="A4" s="26">
        <v>2</v>
      </c>
      <c r="B4" s="293" t="s">
        <v>63</v>
      </c>
      <c r="C4" s="244">
        <v>7.11</v>
      </c>
    </row>
    <row r="5" spans="1:3">
      <c r="A5" s="26">
        <v>3</v>
      </c>
      <c r="B5" s="293" t="s">
        <v>230</v>
      </c>
      <c r="C5" s="244">
        <v>6.9</v>
      </c>
    </row>
    <row r="6" spans="1:3">
      <c r="A6" s="26">
        <v>4</v>
      </c>
      <c r="B6" s="293" t="s">
        <v>29</v>
      </c>
      <c r="C6" s="244">
        <v>6.38</v>
      </c>
    </row>
    <row r="7" spans="1:3">
      <c r="A7" s="26">
        <v>5</v>
      </c>
      <c r="B7" s="293" t="s">
        <v>150</v>
      </c>
      <c r="C7" s="244">
        <v>5.5</v>
      </c>
    </row>
    <row r="8" spans="1:3">
      <c r="A8" s="26">
        <v>6</v>
      </c>
      <c r="B8" s="293" t="s">
        <v>102</v>
      </c>
      <c r="C8" s="244">
        <v>5.35</v>
      </c>
    </row>
    <row r="9" spans="1:3">
      <c r="A9" s="26">
        <v>7</v>
      </c>
      <c r="B9" s="293" t="s">
        <v>37</v>
      </c>
      <c r="C9" s="244">
        <v>4.84</v>
      </c>
    </row>
    <row r="10" spans="1:3">
      <c r="A10" s="26">
        <v>8</v>
      </c>
      <c r="B10" s="293" t="s">
        <v>187</v>
      </c>
      <c r="C10" s="244">
        <v>4.8</v>
      </c>
    </row>
    <row r="11" spans="1:3">
      <c r="A11" s="26">
        <v>9</v>
      </c>
      <c r="B11" s="293" t="s">
        <v>153</v>
      </c>
      <c r="C11" s="244">
        <v>4.78</v>
      </c>
    </row>
    <row r="12" spans="1:3">
      <c r="A12" s="26">
        <v>10</v>
      </c>
      <c r="B12" s="293" t="s">
        <v>96</v>
      </c>
      <c r="C12" s="244">
        <v>3.87</v>
      </c>
    </row>
    <row r="13" spans="1:3">
      <c r="A13" s="26">
        <v>11</v>
      </c>
      <c r="B13" s="293" t="s">
        <v>105</v>
      </c>
      <c r="C13" s="244">
        <v>3.87</v>
      </c>
    </row>
    <row r="14" spans="1:3">
      <c r="A14" s="26">
        <v>12</v>
      </c>
      <c r="B14" s="293" t="s">
        <v>129</v>
      </c>
      <c r="C14" s="244">
        <v>3.77</v>
      </c>
    </row>
    <row r="15" spans="1:3">
      <c r="A15" s="26">
        <v>13</v>
      </c>
      <c r="B15" s="293" t="s">
        <v>124</v>
      </c>
      <c r="C15" s="244">
        <v>3.72</v>
      </c>
    </row>
    <row r="16" spans="1:3">
      <c r="A16" s="26">
        <v>14</v>
      </c>
      <c r="B16" s="293" t="s">
        <v>162</v>
      </c>
      <c r="C16" s="244">
        <v>3.69</v>
      </c>
    </row>
    <row r="17" spans="1:3">
      <c r="A17" s="26">
        <v>15</v>
      </c>
      <c r="B17" s="293" t="s">
        <v>226</v>
      </c>
      <c r="C17" s="244">
        <v>3.5</v>
      </c>
    </row>
    <row r="18" spans="1:3">
      <c r="A18" s="26">
        <v>16</v>
      </c>
      <c r="B18" s="293" t="s">
        <v>160</v>
      </c>
      <c r="C18" s="244">
        <v>3.49</v>
      </c>
    </row>
    <row r="19" spans="1:3">
      <c r="A19" s="26">
        <v>17</v>
      </c>
      <c r="B19" s="293" t="s">
        <v>74</v>
      </c>
      <c r="C19" s="244">
        <v>3.18</v>
      </c>
    </row>
    <row r="20" spans="1:3">
      <c r="A20" s="26">
        <v>18</v>
      </c>
      <c r="B20" s="293" t="s">
        <v>185</v>
      </c>
      <c r="C20" s="244">
        <v>3.14</v>
      </c>
    </row>
    <row r="21" spans="1:3">
      <c r="A21" s="26">
        <v>19</v>
      </c>
      <c r="B21" s="293" t="s">
        <v>167</v>
      </c>
      <c r="C21" s="244">
        <v>3.14</v>
      </c>
    </row>
    <row r="22" spans="1:3">
      <c r="A22" s="26">
        <v>20</v>
      </c>
      <c r="B22" s="293" t="s">
        <v>163</v>
      </c>
      <c r="C22" s="244">
        <v>2.97</v>
      </c>
    </row>
    <row r="23" spans="1:3">
      <c r="A23" s="26">
        <v>21</v>
      </c>
      <c r="B23" s="293" t="s">
        <v>106</v>
      </c>
      <c r="C23" s="244">
        <v>2.95</v>
      </c>
    </row>
    <row r="24" spans="1:3">
      <c r="A24" s="26">
        <v>22</v>
      </c>
      <c r="B24" s="293" t="s">
        <v>237</v>
      </c>
      <c r="C24" s="244">
        <v>2.9</v>
      </c>
    </row>
    <row r="25" spans="1:3">
      <c r="A25" s="26">
        <v>23</v>
      </c>
      <c r="B25" s="293" t="s">
        <v>142</v>
      </c>
      <c r="C25" s="244">
        <v>2.83</v>
      </c>
    </row>
    <row r="26" spans="1:3">
      <c r="A26" s="26">
        <v>24</v>
      </c>
      <c r="B26" s="293" t="s">
        <v>47</v>
      </c>
      <c r="C26" s="244">
        <v>2.76</v>
      </c>
    </row>
    <row r="27" spans="1:3">
      <c r="A27" s="26">
        <v>25</v>
      </c>
      <c r="B27" s="293" t="s">
        <v>88</v>
      </c>
      <c r="C27" s="244">
        <v>2.72</v>
      </c>
    </row>
    <row r="28" spans="1:3">
      <c r="A28" s="26">
        <v>26</v>
      </c>
      <c r="B28" s="293" t="s">
        <v>125</v>
      </c>
      <c r="C28" s="244">
        <v>2.7</v>
      </c>
    </row>
    <row r="29" spans="1:3">
      <c r="A29" s="26">
        <v>27</v>
      </c>
      <c r="B29" s="293" t="s">
        <v>99</v>
      </c>
      <c r="C29" s="244">
        <v>2.69</v>
      </c>
    </row>
    <row r="30" spans="1:3">
      <c r="A30" s="26">
        <v>28</v>
      </c>
      <c r="B30" s="293" t="s">
        <v>140</v>
      </c>
      <c r="C30" s="244">
        <v>2.5299999999999998</v>
      </c>
    </row>
    <row r="31" spans="1:3">
      <c r="A31" s="26">
        <v>29</v>
      </c>
      <c r="B31" s="293" t="s">
        <v>108</v>
      </c>
      <c r="C31" s="244">
        <v>2.48</v>
      </c>
    </row>
    <row r="32" spans="1:3">
      <c r="A32" s="26">
        <v>30</v>
      </c>
      <c r="B32" s="293" t="s">
        <v>229</v>
      </c>
      <c r="C32" s="244">
        <v>2.42</v>
      </c>
    </row>
    <row r="33" spans="1:3">
      <c r="A33" s="26">
        <v>31</v>
      </c>
      <c r="B33" s="293" t="s">
        <v>116</v>
      </c>
      <c r="C33" s="244">
        <v>2.34</v>
      </c>
    </row>
    <row r="34" spans="1:3">
      <c r="A34" s="26">
        <v>32</v>
      </c>
      <c r="B34" s="293" t="s">
        <v>114</v>
      </c>
      <c r="C34" s="244">
        <v>2.29</v>
      </c>
    </row>
    <row r="35" spans="1:3">
      <c r="A35" s="26">
        <v>33</v>
      </c>
      <c r="B35" s="293" t="s">
        <v>193</v>
      </c>
      <c r="C35" s="244">
        <v>2.29</v>
      </c>
    </row>
    <row r="36" spans="1:3">
      <c r="A36" s="26">
        <v>34</v>
      </c>
      <c r="B36" s="293" t="s">
        <v>190</v>
      </c>
      <c r="C36" s="244">
        <v>2.21</v>
      </c>
    </row>
    <row r="37" spans="1:3">
      <c r="A37" s="26">
        <v>35</v>
      </c>
      <c r="B37" s="293" t="s">
        <v>191</v>
      </c>
      <c r="C37" s="244">
        <v>2.21</v>
      </c>
    </row>
    <row r="38" spans="1:3">
      <c r="A38" s="26">
        <v>36</v>
      </c>
      <c r="B38" s="293" t="s">
        <v>332</v>
      </c>
      <c r="C38" s="244">
        <v>2.2000000000000002</v>
      </c>
    </row>
    <row r="39" spans="1:3">
      <c r="A39" s="26">
        <v>37</v>
      </c>
      <c r="B39" s="293" t="s">
        <v>236</v>
      </c>
      <c r="C39" s="244">
        <v>2.17</v>
      </c>
    </row>
    <row r="40" spans="1:3">
      <c r="A40" s="26">
        <v>38</v>
      </c>
      <c r="B40" s="293" t="s">
        <v>82</v>
      </c>
      <c r="C40" s="244">
        <v>2.11</v>
      </c>
    </row>
    <row r="41" spans="1:3">
      <c r="A41" s="26">
        <v>39</v>
      </c>
      <c r="B41" s="293" t="s">
        <v>119</v>
      </c>
      <c r="C41" s="244">
        <v>2.1</v>
      </c>
    </row>
    <row r="42" spans="1:3">
      <c r="A42" s="26">
        <v>40</v>
      </c>
      <c r="B42" s="293" t="s">
        <v>91</v>
      </c>
      <c r="C42" s="244">
        <v>2.09</v>
      </c>
    </row>
    <row r="43" spans="1:3">
      <c r="A43" s="26">
        <v>41</v>
      </c>
      <c r="B43" s="293" t="s">
        <v>233</v>
      </c>
      <c r="C43" s="244">
        <v>2.0499999999999998</v>
      </c>
    </row>
    <row r="44" spans="1:3">
      <c r="A44" s="26">
        <v>42</v>
      </c>
      <c r="B44" s="293" t="s">
        <v>323</v>
      </c>
      <c r="C44" s="244">
        <v>2.0299999999999998</v>
      </c>
    </row>
    <row r="45" spans="1:3">
      <c r="A45" s="26">
        <v>43</v>
      </c>
      <c r="B45" s="293" t="s">
        <v>222</v>
      </c>
      <c r="C45" s="244">
        <v>1.99</v>
      </c>
    </row>
    <row r="46" spans="1:3">
      <c r="A46" s="26">
        <v>44</v>
      </c>
      <c r="B46" s="293" t="s">
        <v>33</v>
      </c>
      <c r="C46" s="244">
        <v>1.96</v>
      </c>
    </row>
    <row r="47" spans="1:3">
      <c r="A47" s="26">
        <v>45</v>
      </c>
      <c r="B47" s="293" t="s">
        <v>166</v>
      </c>
      <c r="C47" s="244">
        <v>1.91</v>
      </c>
    </row>
    <row r="48" spans="1:3">
      <c r="A48" s="26">
        <v>46</v>
      </c>
      <c r="B48" s="293" t="s">
        <v>322</v>
      </c>
      <c r="C48" s="244">
        <v>1.81</v>
      </c>
    </row>
    <row r="49" spans="1:3">
      <c r="A49" s="26">
        <v>47</v>
      </c>
      <c r="B49" s="293" t="s">
        <v>75</v>
      </c>
      <c r="C49" s="244">
        <v>1.81</v>
      </c>
    </row>
    <row r="50" spans="1:3">
      <c r="A50" s="26">
        <v>48</v>
      </c>
      <c r="B50" s="26" t="s">
        <v>98</v>
      </c>
      <c r="C50" s="66">
        <v>1.77</v>
      </c>
    </row>
    <row r="51" spans="1:3">
      <c r="A51" s="26">
        <v>49</v>
      </c>
      <c r="B51" s="26" t="s">
        <v>215</v>
      </c>
      <c r="C51" s="66">
        <v>1.74</v>
      </c>
    </row>
    <row r="52" spans="1:3">
      <c r="A52" s="26">
        <v>50</v>
      </c>
      <c r="B52" s="26" t="s">
        <v>137</v>
      </c>
      <c r="C52" s="66">
        <v>1.74</v>
      </c>
    </row>
    <row r="53" spans="1:3">
      <c r="A53" s="26">
        <v>51</v>
      </c>
      <c r="B53" s="26" t="s">
        <v>325</v>
      </c>
      <c r="C53" s="66">
        <v>1.72</v>
      </c>
    </row>
    <row r="54" spans="1:3">
      <c r="A54" s="26">
        <v>52</v>
      </c>
      <c r="B54" s="26" t="s">
        <v>30</v>
      </c>
      <c r="C54" s="66">
        <v>1.71</v>
      </c>
    </row>
    <row r="55" spans="1:3">
      <c r="A55" s="26">
        <v>53</v>
      </c>
      <c r="B55" s="26" t="s">
        <v>326</v>
      </c>
      <c r="C55" s="66">
        <v>1.69</v>
      </c>
    </row>
    <row r="56" spans="1:3">
      <c r="A56" s="26">
        <v>54</v>
      </c>
      <c r="B56" s="26" t="s">
        <v>138</v>
      </c>
      <c r="C56" s="66">
        <v>1.67</v>
      </c>
    </row>
    <row r="57" spans="1:3">
      <c r="A57" s="26">
        <v>55</v>
      </c>
      <c r="B57" s="26" t="s">
        <v>324</v>
      </c>
      <c r="C57" s="66">
        <v>1.63</v>
      </c>
    </row>
    <row r="58" spans="1:3">
      <c r="A58" s="26">
        <v>56</v>
      </c>
      <c r="B58" s="26" t="s">
        <v>49</v>
      </c>
      <c r="C58" s="66">
        <v>1.59</v>
      </c>
    </row>
    <row r="59" spans="1:3">
      <c r="A59" s="26">
        <v>57</v>
      </c>
      <c r="B59" s="26" t="s">
        <v>529</v>
      </c>
      <c r="C59" s="66">
        <v>1.57</v>
      </c>
    </row>
    <row r="60" spans="1:3">
      <c r="A60" s="26">
        <v>58</v>
      </c>
      <c r="B60" s="26" t="s">
        <v>56</v>
      </c>
      <c r="C60" s="66">
        <v>1.57</v>
      </c>
    </row>
    <row r="61" spans="1:3">
      <c r="A61" s="26">
        <v>59</v>
      </c>
      <c r="B61" s="26" t="s">
        <v>228</v>
      </c>
      <c r="C61" s="66">
        <v>1.55</v>
      </c>
    </row>
    <row r="62" spans="1:3">
      <c r="A62" s="26">
        <v>60</v>
      </c>
      <c r="B62" s="26" t="s">
        <v>164</v>
      </c>
      <c r="C62" s="66">
        <v>1.52</v>
      </c>
    </row>
    <row r="63" spans="1:3">
      <c r="A63" s="26">
        <v>61</v>
      </c>
      <c r="B63" s="26" t="s">
        <v>65</v>
      </c>
      <c r="C63" s="66">
        <v>1.48</v>
      </c>
    </row>
    <row r="64" spans="1:3">
      <c r="A64" s="26">
        <v>62</v>
      </c>
      <c r="B64" s="26" t="s">
        <v>112</v>
      </c>
      <c r="C64" s="66">
        <v>1.47</v>
      </c>
    </row>
    <row r="65" spans="1:3">
      <c r="A65" s="26">
        <v>63</v>
      </c>
      <c r="B65" s="26" t="s">
        <v>135</v>
      </c>
      <c r="C65" s="66">
        <v>1.41</v>
      </c>
    </row>
    <row r="66" spans="1:3">
      <c r="A66" s="26">
        <v>64</v>
      </c>
      <c r="B66" s="26" t="s">
        <v>132</v>
      </c>
      <c r="C66" s="66">
        <v>1.38</v>
      </c>
    </row>
    <row r="67" spans="1:3">
      <c r="A67" s="26">
        <v>65</v>
      </c>
      <c r="B67" s="26" t="s">
        <v>144</v>
      </c>
      <c r="C67" s="66">
        <v>1.37</v>
      </c>
    </row>
    <row r="68" spans="1:3">
      <c r="A68" s="26">
        <v>66</v>
      </c>
      <c r="B68" s="26" t="s">
        <v>109</v>
      </c>
      <c r="C68" s="66">
        <v>1.33</v>
      </c>
    </row>
    <row r="69" spans="1:3">
      <c r="A69" s="26">
        <v>67</v>
      </c>
      <c r="B69" s="26" t="s">
        <v>189</v>
      </c>
      <c r="C69" s="66">
        <v>1.32</v>
      </c>
    </row>
    <row r="70" spans="1:3">
      <c r="A70" s="26">
        <v>68</v>
      </c>
      <c r="B70" s="26" t="s">
        <v>139</v>
      </c>
      <c r="C70" s="66">
        <v>1.29</v>
      </c>
    </row>
    <row r="71" spans="1:3">
      <c r="A71" s="26">
        <v>69</v>
      </c>
      <c r="B71" s="26" t="s">
        <v>145</v>
      </c>
      <c r="C71" s="66">
        <v>1.29</v>
      </c>
    </row>
    <row r="72" spans="1:3">
      <c r="A72" s="26">
        <v>70</v>
      </c>
      <c r="B72" s="26" t="s">
        <v>79</v>
      </c>
      <c r="C72" s="66">
        <v>1.27</v>
      </c>
    </row>
    <row r="73" spans="1:3">
      <c r="A73" s="26">
        <v>71</v>
      </c>
      <c r="B73" s="26" t="s">
        <v>85</v>
      </c>
      <c r="C73" s="66">
        <v>1.26</v>
      </c>
    </row>
    <row r="74" spans="1:3">
      <c r="A74" s="26">
        <v>72</v>
      </c>
      <c r="B74" s="26" t="s">
        <v>92</v>
      </c>
      <c r="C74" s="66">
        <v>1.25</v>
      </c>
    </row>
    <row r="75" spans="1:3">
      <c r="A75" s="26">
        <v>73</v>
      </c>
      <c r="B75" s="26" t="s">
        <v>528</v>
      </c>
      <c r="C75" s="66">
        <v>1.25</v>
      </c>
    </row>
    <row r="76" spans="1:3">
      <c r="A76" s="26">
        <v>74</v>
      </c>
      <c r="B76" s="26" t="s">
        <v>232</v>
      </c>
      <c r="C76" s="66">
        <v>1.25</v>
      </c>
    </row>
    <row r="77" spans="1:3">
      <c r="A77" s="26">
        <v>75</v>
      </c>
      <c r="B77" s="26" t="s">
        <v>70</v>
      </c>
      <c r="C77" s="66">
        <v>1.21</v>
      </c>
    </row>
    <row r="78" spans="1:3">
      <c r="A78" s="26">
        <v>76</v>
      </c>
      <c r="B78" s="26" t="s">
        <v>42</v>
      </c>
      <c r="C78" s="66">
        <v>1.19</v>
      </c>
    </row>
    <row r="79" spans="1:3">
      <c r="A79" s="26">
        <v>77</v>
      </c>
      <c r="B79" s="26" t="s">
        <v>126</v>
      </c>
      <c r="C79" s="66">
        <v>1.1499999999999999</v>
      </c>
    </row>
    <row r="80" spans="1:3">
      <c r="A80" s="26">
        <v>78</v>
      </c>
      <c r="B80" s="293" t="s">
        <v>131</v>
      </c>
      <c r="C80" s="244">
        <v>1.1499999999999999</v>
      </c>
    </row>
    <row r="81" spans="1:3">
      <c r="A81" s="26">
        <v>79</v>
      </c>
      <c r="B81" s="293" t="s">
        <v>60</v>
      </c>
      <c r="C81" s="244">
        <v>1.1100000000000001</v>
      </c>
    </row>
    <row r="82" spans="1:3">
      <c r="A82" s="26">
        <v>80</v>
      </c>
      <c r="B82" s="293" t="s">
        <v>134</v>
      </c>
      <c r="C82" s="244">
        <v>0.99</v>
      </c>
    </row>
    <row r="83" spans="1:3">
      <c r="A83" s="26">
        <v>81</v>
      </c>
      <c r="B83" s="293" t="s">
        <v>104</v>
      </c>
      <c r="C83" s="244">
        <v>0.98</v>
      </c>
    </row>
    <row r="84" spans="1:3">
      <c r="A84" s="26">
        <v>82</v>
      </c>
      <c r="B84" s="293" t="s">
        <v>57</v>
      </c>
      <c r="C84" s="244">
        <v>0.97</v>
      </c>
    </row>
    <row r="85" spans="1:3">
      <c r="A85" s="26">
        <v>83</v>
      </c>
      <c r="B85" s="293" t="s">
        <v>227</v>
      </c>
      <c r="C85" s="244">
        <v>0.96</v>
      </c>
    </row>
    <row r="86" spans="1:3">
      <c r="A86" s="26">
        <v>84</v>
      </c>
      <c r="B86" s="293" t="s">
        <v>32</v>
      </c>
      <c r="C86" s="244">
        <v>0.95</v>
      </c>
    </row>
    <row r="87" spans="1:3">
      <c r="A87" s="26">
        <v>85</v>
      </c>
      <c r="B87" s="293" t="s">
        <v>52</v>
      </c>
      <c r="C87" s="244">
        <v>0.95</v>
      </c>
    </row>
    <row r="88" spans="1:3">
      <c r="A88" s="26">
        <v>86</v>
      </c>
      <c r="B88" s="293" t="s">
        <v>59</v>
      </c>
      <c r="C88" s="244">
        <v>0.83</v>
      </c>
    </row>
    <row r="89" spans="1:3">
      <c r="A89" s="26">
        <v>87</v>
      </c>
      <c r="B89" s="293" t="s">
        <v>54</v>
      </c>
      <c r="C89" s="244">
        <v>0.81</v>
      </c>
    </row>
    <row r="90" spans="1:3">
      <c r="A90" s="26">
        <v>88</v>
      </c>
      <c r="B90" s="293" t="s">
        <v>192</v>
      </c>
      <c r="C90" s="244">
        <v>0.76</v>
      </c>
    </row>
    <row r="91" spans="1:3">
      <c r="A91" s="26">
        <v>89</v>
      </c>
      <c r="B91" s="293" t="s">
        <v>38</v>
      </c>
      <c r="C91" s="244">
        <v>0.73</v>
      </c>
    </row>
    <row r="92" spans="1:3">
      <c r="A92" s="26">
        <v>90</v>
      </c>
      <c r="B92" s="293" t="s">
        <v>76</v>
      </c>
      <c r="C92" s="244">
        <v>0.71</v>
      </c>
    </row>
    <row r="93" spans="1:3">
      <c r="C93" s="297"/>
    </row>
    <row r="94" spans="1:3">
      <c r="C94" s="297"/>
    </row>
    <row r="95" spans="1:3">
      <c r="B95" s="52" t="s">
        <v>11</v>
      </c>
      <c r="C95" s="298">
        <f>MEDIAN(C3:C92)</f>
        <v>1.8599999999999999</v>
      </c>
    </row>
    <row r="96" spans="1:3">
      <c r="A96"/>
      <c r="B96" s="52" t="s">
        <v>10</v>
      </c>
      <c r="C96" s="298">
        <f>AVERAGE(C3:C92)</f>
        <v>2.3554444444444451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D303-FA1B-42BC-B313-4AECD89F59D9}">
  <sheetPr codeName="Sheet60"/>
  <dimension ref="A1:P100"/>
  <sheetViews>
    <sheetView zoomScaleNormal="100" workbookViewId="0">
      <pane ySplit="1" topLeftCell="A65" activePane="bottomLeft" state="frozen"/>
      <selection pane="bottomLeft" activeCell="E79" sqref="E79"/>
      <selection activeCell="D58" sqref="D58"/>
    </sheetView>
  </sheetViews>
  <sheetFormatPr defaultColWidth="8.85546875" defaultRowHeight="12.75"/>
  <cols>
    <col min="1" max="1" width="5.42578125" customWidth="1"/>
    <col min="2" max="2" width="21.28515625" customWidth="1"/>
    <col min="3" max="3" width="6.85546875" style="25" bestFit="1" customWidth="1"/>
    <col min="4" max="4" width="19.28515625" style="194" customWidth="1"/>
    <col min="5" max="5" width="21.42578125" customWidth="1"/>
    <col min="6" max="6" width="6.85546875" style="19" customWidth="1"/>
    <col min="7" max="7" width="16.28515625" style="19" customWidth="1"/>
    <col min="8" max="8" width="19.140625" bestFit="1" customWidth="1"/>
    <col min="9" max="9" width="12.85546875" bestFit="1" customWidth="1"/>
    <col min="10" max="10" width="17.42578125" bestFit="1" customWidth="1"/>
    <col min="11" max="11" width="6.28515625" customWidth="1"/>
    <col min="12" max="12" width="11.42578125" bestFit="1" customWidth="1"/>
  </cols>
  <sheetData>
    <row r="1" spans="1:16" ht="15">
      <c r="B1" s="1" t="s">
        <v>531</v>
      </c>
      <c r="F1" s="25"/>
      <c r="G1" s="25" t="s">
        <v>241</v>
      </c>
    </row>
    <row r="2" spans="1:16">
      <c r="B2" s="14" t="s">
        <v>532</v>
      </c>
      <c r="F2" s="25"/>
      <c r="G2" s="25"/>
    </row>
    <row r="3" spans="1:16">
      <c r="B3" s="14" t="s">
        <v>533</v>
      </c>
    </row>
    <row r="4" spans="1:16" s="3" customFormat="1" ht="18">
      <c r="B4" s="1"/>
      <c r="C4" s="299"/>
      <c r="D4" s="300"/>
      <c r="E4" s="34"/>
      <c r="F4" s="301"/>
      <c r="G4" s="302"/>
      <c r="M4"/>
      <c r="N4" s="303"/>
      <c r="O4" s="99"/>
      <c r="P4"/>
    </row>
    <row r="5" spans="1:16">
      <c r="A5" s="26">
        <v>1</v>
      </c>
      <c r="B5" s="304" t="s">
        <v>65</v>
      </c>
      <c r="C5" s="305">
        <v>77.568454935622313</v>
      </c>
      <c r="G5" s="93"/>
      <c r="N5" s="303"/>
      <c r="O5" s="99"/>
    </row>
    <row r="6" spans="1:16">
      <c r="A6" s="26">
        <v>2</v>
      </c>
      <c r="B6" s="304" t="s">
        <v>130</v>
      </c>
      <c r="C6" s="305">
        <v>63.804935561820379</v>
      </c>
      <c r="G6" s="93"/>
      <c r="N6" s="303"/>
      <c r="O6" s="99"/>
    </row>
    <row r="7" spans="1:16">
      <c r="A7" s="26">
        <v>3</v>
      </c>
      <c r="B7" s="304" t="s">
        <v>91</v>
      </c>
      <c r="C7" s="305">
        <v>63.490630323679724</v>
      </c>
      <c r="G7" s="93"/>
      <c r="N7" s="303"/>
      <c r="O7" s="99"/>
    </row>
    <row r="8" spans="1:16">
      <c r="A8" s="26">
        <v>4</v>
      </c>
      <c r="B8" s="304" t="s">
        <v>29</v>
      </c>
      <c r="C8" s="305">
        <v>59.522057761732853</v>
      </c>
      <c r="G8" s="93"/>
      <c r="N8" s="303"/>
      <c r="O8" s="99"/>
    </row>
    <row r="9" spans="1:16">
      <c r="A9" s="26">
        <v>5</v>
      </c>
      <c r="B9" s="304" t="s">
        <v>125</v>
      </c>
      <c r="C9" s="305">
        <v>59.043054984231453</v>
      </c>
      <c r="G9" s="93"/>
      <c r="N9" s="303"/>
      <c r="O9" s="99"/>
    </row>
    <row r="10" spans="1:16">
      <c r="A10" s="26">
        <v>6</v>
      </c>
      <c r="B10" s="304" t="s">
        <v>235</v>
      </c>
      <c r="C10" s="305">
        <v>51.168544744575492</v>
      </c>
      <c r="G10" s="93"/>
      <c r="N10" s="303"/>
      <c r="O10" s="99"/>
    </row>
    <row r="11" spans="1:16">
      <c r="A11" s="26">
        <v>7</v>
      </c>
      <c r="B11" s="304" t="s">
        <v>145</v>
      </c>
      <c r="C11" s="305">
        <v>46.65830347025495</v>
      </c>
      <c r="G11" s="93"/>
      <c r="N11" s="303"/>
      <c r="O11" s="99"/>
    </row>
    <row r="12" spans="1:16">
      <c r="A12" s="26">
        <v>8</v>
      </c>
      <c r="B12" s="304" t="s">
        <v>214</v>
      </c>
      <c r="C12" s="305">
        <v>44.770540429042903</v>
      </c>
      <c r="G12" s="93"/>
      <c r="N12" s="303"/>
      <c r="O12" s="99"/>
    </row>
    <row r="13" spans="1:16">
      <c r="A13" s="26">
        <v>9</v>
      </c>
      <c r="B13" s="304" t="s">
        <v>131</v>
      </c>
      <c r="C13" s="305">
        <v>42.958451616809981</v>
      </c>
      <c r="G13" s="93"/>
      <c r="N13" s="303"/>
      <c r="O13" s="99"/>
    </row>
    <row r="14" spans="1:16">
      <c r="A14" s="26">
        <v>10</v>
      </c>
      <c r="B14" s="304" t="s">
        <v>129</v>
      </c>
      <c r="C14" s="305">
        <v>41.42208139534884</v>
      </c>
      <c r="G14" s="93"/>
      <c r="N14" s="303"/>
      <c r="O14" s="99"/>
    </row>
    <row r="15" spans="1:16">
      <c r="A15" s="26">
        <v>11</v>
      </c>
      <c r="B15" s="304" t="s">
        <v>269</v>
      </c>
      <c r="C15" s="305">
        <v>40.589894736842105</v>
      </c>
      <c r="G15" s="93"/>
      <c r="N15" s="303"/>
      <c r="O15" s="99"/>
    </row>
    <row r="16" spans="1:16">
      <c r="A16" s="26">
        <v>12</v>
      </c>
      <c r="B16" s="304" t="s">
        <v>164</v>
      </c>
      <c r="C16" s="305">
        <v>40.401196495619523</v>
      </c>
      <c r="G16" s="93"/>
      <c r="N16" s="303"/>
      <c r="O16" s="99"/>
    </row>
    <row r="17" spans="1:15">
      <c r="A17" s="26">
        <v>13</v>
      </c>
      <c r="B17" s="304" t="s">
        <v>99</v>
      </c>
      <c r="C17" s="305">
        <v>40.354501307433694</v>
      </c>
      <c r="N17" s="303"/>
      <c r="O17" s="99"/>
    </row>
    <row r="18" spans="1:15">
      <c r="A18" s="26">
        <v>14</v>
      </c>
      <c r="B18" s="304" t="s">
        <v>75</v>
      </c>
      <c r="C18" s="305">
        <v>38.775119987849337</v>
      </c>
      <c r="N18" s="303"/>
      <c r="O18" s="99"/>
    </row>
    <row r="19" spans="1:15">
      <c r="A19" s="26">
        <v>15</v>
      </c>
      <c r="B19" s="304" t="s">
        <v>124</v>
      </c>
      <c r="C19" s="305">
        <v>38.407852285700102</v>
      </c>
      <c r="N19" s="303"/>
      <c r="O19" s="99"/>
    </row>
    <row r="20" spans="1:15">
      <c r="A20" s="26">
        <v>16</v>
      </c>
      <c r="B20" s="304" t="s">
        <v>234</v>
      </c>
      <c r="C20" s="305">
        <v>38.227608384022318</v>
      </c>
      <c r="N20" s="303"/>
      <c r="O20" s="99"/>
    </row>
    <row r="21" spans="1:15">
      <c r="A21" s="26">
        <v>17</v>
      </c>
      <c r="B21" s="304" t="s">
        <v>222</v>
      </c>
      <c r="C21" s="305">
        <v>38.024805565465577</v>
      </c>
      <c r="N21" s="303"/>
      <c r="O21" s="99"/>
    </row>
    <row r="22" spans="1:15">
      <c r="A22" s="26">
        <v>18</v>
      </c>
      <c r="B22" s="304" t="s">
        <v>229</v>
      </c>
      <c r="C22" s="305">
        <v>37.550811586859218</v>
      </c>
      <c r="N22" s="303"/>
      <c r="O22" s="99"/>
    </row>
    <row r="23" spans="1:15">
      <c r="A23" s="26">
        <v>19</v>
      </c>
      <c r="B23" s="304" t="s">
        <v>238</v>
      </c>
      <c r="C23" s="305">
        <v>36.306402439024389</v>
      </c>
      <c r="N23" s="303"/>
      <c r="O23" s="99"/>
    </row>
    <row r="24" spans="1:15">
      <c r="A24" s="26">
        <v>20</v>
      </c>
      <c r="B24" s="304" t="s">
        <v>225</v>
      </c>
      <c r="C24" s="305">
        <v>35.871769963085292</v>
      </c>
      <c r="N24" s="303"/>
      <c r="O24" s="99"/>
    </row>
    <row r="25" spans="1:15">
      <c r="A25" s="26">
        <v>21</v>
      </c>
      <c r="B25" s="304" t="s">
        <v>56</v>
      </c>
      <c r="C25" s="305">
        <v>35.751514599647912</v>
      </c>
      <c r="N25" s="303"/>
      <c r="O25" s="99"/>
    </row>
    <row r="26" spans="1:15">
      <c r="A26" s="26">
        <v>22</v>
      </c>
      <c r="B26" s="304" t="s">
        <v>52</v>
      </c>
      <c r="C26" s="305">
        <v>35.671423793065003</v>
      </c>
      <c r="N26" s="303"/>
      <c r="O26" s="99"/>
    </row>
    <row r="27" spans="1:15">
      <c r="A27" s="26">
        <v>23</v>
      </c>
      <c r="B27" s="304" t="s">
        <v>112</v>
      </c>
      <c r="C27" s="305">
        <v>35.658680068773975</v>
      </c>
      <c r="N27" s="303"/>
      <c r="O27" s="99"/>
    </row>
    <row r="28" spans="1:15">
      <c r="A28" s="26">
        <v>24</v>
      </c>
      <c r="B28" s="304" t="s">
        <v>102</v>
      </c>
      <c r="C28" s="305">
        <v>35.380071174377221</v>
      </c>
      <c r="N28" s="303"/>
      <c r="O28" s="99"/>
    </row>
    <row r="29" spans="1:15">
      <c r="A29" s="26">
        <v>25</v>
      </c>
      <c r="B29" s="304" t="s">
        <v>162</v>
      </c>
      <c r="C29" s="305">
        <v>34.801433770014548</v>
      </c>
      <c r="N29" s="303"/>
      <c r="O29" s="99"/>
    </row>
    <row r="30" spans="1:15">
      <c r="A30" s="26">
        <v>26</v>
      </c>
      <c r="B30" s="304" t="s">
        <v>231</v>
      </c>
      <c r="C30" s="305">
        <v>34.688778497044744</v>
      </c>
      <c r="N30" s="303"/>
      <c r="O30" s="99"/>
    </row>
    <row r="31" spans="1:15">
      <c r="A31" s="26">
        <v>27</v>
      </c>
      <c r="B31" s="304" t="s">
        <v>163</v>
      </c>
      <c r="C31" s="305">
        <v>32.608793716411739</v>
      </c>
      <c r="N31" s="303"/>
      <c r="O31" s="99"/>
    </row>
    <row r="32" spans="1:15">
      <c r="A32" s="26">
        <v>28</v>
      </c>
      <c r="B32" s="304" t="s">
        <v>192</v>
      </c>
      <c r="C32" s="305">
        <v>31.882980072463766</v>
      </c>
      <c r="N32" s="303"/>
      <c r="O32" s="99"/>
    </row>
    <row r="33" spans="1:15">
      <c r="A33" s="26">
        <v>29</v>
      </c>
      <c r="B33" s="304" t="s">
        <v>104</v>
      </c>
      <c r="C33" s="305">
        <v>31.853962848297218</v>
      </c>
      <c r="N33" s="303"/>
      <c r="O33" s="99"/>
    </row>
    <row r="34" spans="1:15">
      <c r="A34" s="26">
        <v>30</v>
      </c>
      <c r="B34" s="304" t="s">
        <v>32</v>
      </c>
      <c r="C34" s="305">
        <v>31.673855379436109</v>
      </c>
      <c r="N34" s="303"/>
      <c r="O34" s="99"/>
    </row>
    <row r="35" spans="1:15">
      <c r="A35" s="26">
        <v>31</v>
      </c>
      <c r="B35" s="304" t="s">
        <v>88</v>
      </c>
      <c r="C35" s="305">
        <v>31.643483968151493</v>
      </c>
      <c r="N35" s="303"/>
      <c r="O35" s="99"/>
    </row>
    <row r="36" spans="1:15">
      <c r="A36" s="26">
        <v>32</v>
      </c>
      <c r="B36" s="304" t="s">
        <v>116</v>
      </c>
      <c r="C36" s="305">
        <v>31.040189925681254</v>
      </c>
      <c r="N36" s="303"/>
      <c r="O36" s="99"/>
    </row>
    <row r="37" spans="1:15">
      <c r="A37" s="26">
        <v>33</v>
      </c>
      <c r="B37" s="304" t="s">
        <v>216</v>
      </c>
      <c r="C37" s="305">
        <v>30.33682677389735</v>
      </c>
      <c r="N37" s="303"/>
      <c r="O37" s="99"/>
    </row>
    <row r="38" spans="1:15">
      <c r="A38" s="26">
        <v>34</v>
      </c>
      <c r="B38" s="304" t="s">
        <v>236</v>
      </c>
      <c r="C38" s="305">
        <v>30.050252539912922</v>
      </c>
      <c r="N38" s="303"/>
      <c r="O38" s="99"/>
    </row>
    <row r="39" spans="1:15">
      <c r="A39" s="26">
        <v>35</v>
      </c>
      <c r="B39" s="304" t="s">
        <v>44</v>
      </c>
      <c r="C39" s="305">
        <v>29.415548438750999</v>
      </c>
      <c r="N39" s="303"/>
      <c r="O39" s="99"/>
    </row>
    <row r="40" spans="1:15">
      <c r="A40" s="26">
        <v>36</v>
      </c>
      <c r="B40" s="304" t="s">
        <v>59</v>
      </c>
      <c r="C40" s="305">
        <v>29.235521850526926</v>
      </c>
      <c r="N40" s="303"/>
      <c r="O40" s="99"/>
    </row>
    <row r="41" spans="1:15">
      <c r="A41" s="26">
        <v>37</v>
      </c>
      <c r="B41" s="304" t="s">
        <v>70</v>
      </c>
      <c r="C41" s="305">
        <v>29.074277518277821</v>
      </c>
      <c r="N41" s="303"/>
      <c r="O41" s="99"/>
    </row>
    <row r="42" spans="1:15">
      <c r="A42" s="26">
        <v>38</v>
      </c>
      <c r="B42" s="304" t="s">
        <v>217</v>
      </c>
      <c r="C42" s="305">
        <v>28.921903059197454</v>
      </c>
      <c r="N42" s="303"/>
      <c r="O42" s="99"/>
    </row>
    <row r="43" spans="1:15">
      <c r="A43" s="26">
        <v>39</v>
      </c>
      <c r="B43" s="304" t="s">
        <v>106</v>
      </c>
      <c r="C43" s="305">
        <v>28.860304683947252</v>
      </c>
      <c r="N43" s="303"/>
      <c r="O43" s="99"/>
    </row>
    <row r="44" spans="1:15">
      <c r="A44" s="26">
        <v>40</v>
      </c>
      <c r="B44" s="304" t="s">
        <v>215</v>
      </c>
      <c r="C44" s="305">
        <v>28.53076244813278</v>
      </c>
      <c r="N44" s="303"/>
      <c r="O44" s="99"/>
    </row>
    <row r="45" spans="1:15">
      <c r="A45" s="26">
        <v>41</v>
      </c>
      <c r="B45" s="304" t="s">
        <v>223</v>
      </c>
      <c r="C45" s="305">
        <v>28.476999143835616</v>
      </c>
      <c r="N45" s="303"/>
      <c r="O45" s="99"/>
    </row>
    <row r="46" spans="1:15">
      <c r="A46" s="26">
        <v>42</v>
      </c>
      <c r="B46" s="304" t="s">
        <v>120</v>
      </c>
      <c r="C46" s="305">
        <v>28.432349476439793</v>
      </c>
      <c r="N46" s="303"/>
      <c r="O46" s="99"/>
    </row>
    <row r="47" spans="1:15">
      <c r="A47" s="26">
        <v>43</v>
      </c>
      <c r="B47" s="304" t="s">
        <v>167</v>
      </c>
      <c r="C47" s="305">
        <v>27.891089738874591</v>
      </c>
      <c r="N47" s="303"/>
      <c r="O47" s="99"/>
    </row>
    <row r="48" spans="1:15">
      <c r="A48" s="26">
        <v>44</v>
      </c>
      <c r="B48" s="304" t="s">
        <v>138</v>
      </c>
      <c r="C48" s="305">
        <v>27.859272004542877</v>
      </c>
      <c r="N48" s="303"/>
      <c r="O48" s="99"/>
    </row>
    <row r="49" spans="1:15">
      <c r="A49" s="26">
        <v>45</v>
      </c>
      <c r="B49" s="304" t="s">
        <v>220</v>
      </c>
      <c r="C49" s="305">
        <v>27.552766284178645</v>
      </c>
      <c r="N49" s="303"/>
      <c r="O49" s="99"/>
    </row>
    <row r="50" spans="1:15">
      <c r="A50" s="26">
        <v>46</v>
      </c>
      <c r="B50" s="304" t="s">
        <v>228</v>
      </c>
      <c r="C50" s="305">
        <v>27.445563738618105</v>
      </c>
      <c r="N50" s="303"/>
      <c r="O50" s="99"/>
    </row>
    <row r="51" spans="1:15">
      <c r="A51" s="26">
        <v>47</v>
      </c>
      <c r="B51" s="304" t="s">
        <v>74</v>
      </c>
      <c r="C51" s="305">
        <v>27.072523171987644</v>
      </c>
      <c r="N51" s="303"/>
      <c r="O51" s="306"/>
    </row>
    <row r="52" spans="1:15">
      <c r="A52" s="26">
        <v>48</v>
      </c>
      <c r="B52" s="304" t="s">
        <v>139</v>
      </c>
      <c r="C52" s="305">
        <v>27.023633354625169</v>
      </c>
      <c r="D52" s="26"/>
      <c r="E52" s="26"/>
      <c r="F52" s="66"/>
      <c r="N52" s="303"/>
      <c r="O52" s="306"/>
    </row>
    <row r="53" spans="1:15">
      <c r="A53" s="26">
        <v>49</v>
      </c>
      <c r="B53" s="304" t="s">
        <v>113</v>
      </c>
      <c r="C53" s="305">
        <v>26.76917440720014</v>
      </c>
      <c r="D53" s="26"/>
      <c r="E53" s="136"/>
      <c r="F53" s="66"/>
      <c r="N53" s="303"/>
      <c r="O53" s="306"/>
    </row>
    <row r="54" spans="1:15">
      <c r="A54" s="26">
        <v>50</v>
      </c>
      <c r="B54" s="304" t="s">
        <v>109</v>
      </c>
      <c r="C54" s="305">
        <v>26.515087453704954</v>
      </c>
      <c r="D54" s="26"/>
      <c r="E54" s="26"/>
      <c r="F54" s="93"/>
      <c r="N54" s="303"/>
      <c r="O54" s="306"/>
    </row>
    <row r="55" spans="1:15">
      <c r="A55" s="26">
        <v>51</v>
      </c>
      <c r="B55" s="304" t="s">
        <v>132</v>
      </c>
      <c r="C55" s="305">
        <v>26.462135542875007</v>
      </c>
      <c r="N55" s="303"/>
      <c r="O55" s="306"/>
    </row>
    <row r="56" spans="1:15">
      <c r="A56" s="26">
        <v>52</v>
      </c>
      <c r="B56" s="304" t="s">
        <v>135</v>
      </c>
      <c r="C56" s="305">
        <v>26.082236797274273</v>
      </c>
      <c r="N56" s="303"/>
      <c r="O56" s="306"/>
    </row>
    <row r="57" spans="1:15">
      <c r="A57" s="26">
        <v>53</v>
      </c>
      <c r="B57" s="304" t="s">
        <v>144</v>
      </c>
      <c r="C57" s="305">
        <v>25.669526389374344</v>
      </c>
      <c r="N57" s="303"/>
      <c r="O57" s="306"/>
    </row>
    <row r="58" spans="1:15">
      <c r="A58" s="26">
        <v>54</v>
      </c>
      <c r="B58" s="304" t="s">
        <v>278</v>
      </c>
      <c r="C58" s="305">
        <v>25.246355436372497</v>
      </c>
      <c r="N58" s="303"/>
      <c r="O58" s="306"/>
    </row>
    <row r="59" spans="1:15">
      <c r="A59" s="26">
        <v>55</v>
      </c>
      <c r="B59" s="304" t="s">
        <v>49</v>
      </c>
      <c r="C59" s="305">
        <v>24.652274045432577</v>
      </c>
      <c r="N59" s="303"/>
      <c r="O59" s="306"/>
    </row>
    <row r="60" spans="1:15">
      <c r="A60" s="26">
        <v>56</v>
      </c>
      <c r="B60" s="304" t="s">
        <v>137</v>
      </c>
      <c r="C60" s="305">
        <v>24.54155269432523</v>
      </c>
      <c r="N60" s="303"/>
      <c r="O60" s="306"/>
    </row>
    <row r="61" spans="1:15">
      <c r="A61" s="26">
        <v>57</v>
      </c>
      <c r="B61" s="304" t="s">
        <v>224</v>
      </c>
      <c r="C61" s="305">
        <v>24.067104924814132</v>
      </c>
      <c r="N61" s="303"/>
      <c r="O61" s="306"/>
    </row>
    <row r="62" spans="1:15">
      <c r="A62" s="26">
        <v>58</v>
      </c>
      <c r="B62" s="304" t="s">
        <v>237</v>
      </c>
      <c r="C62" s="305">
        <v>23.591362666666669</v>
      </c>
      <c r="N62" s="303"/>
      <c r="O62" s="306"/>
    </row>
    <row r="63" spans="1:15">
      <c r="A63" s="26">
        <v>59</v>
      </c>
      <c r="B63" s="304" t="s">
        <v>153</v>
      </c>
      <c r="C63" s="305">
        <v>23.328444211629126</v>
      </c>
      <c r="N63" s="303"/>
      <c r="O63" s="306"/>
    </row>
    <row r="64" spans="1:15">
      <c r="A64" s="26">
        <v>60</v>
      </c>
      <c r="B64" s="304" t="s">
        <v>126</v>
      </c>
      <c r="C64" s="305">
        <v>23.182382309011455</v>
      </c>
      <c r="N64" s="303"/>
      <c r="O64" s="306"/>
    </row>
    <row r="65" spans="1:15">
      <c r="A65" s="26">
        <v>61</v>
      </c>
      <c r="B65" s="304" t="s">
        <v>226</v>
      </c>
      <c r="C65" s="305">
        <v>23.067034412955461</v>
      </c>
      <c r="N65" s="303"/>
      <c r="O65" s="306"/>
    </row>
    <row r="66" spans="1:15">
      <c r="A66" s="26">
        <v>62</v>
      </c>
      <c r="B66" s="304" t="s">
        <v>119</v>
      </c>
      <c r="C66" s="305">
        <v>22.618849984907939</v>
      </c>
      <c r="N66" s="303"/>
      <c r="O66" s="306"/>
    </row>
    <row r="67" spans="1:15">
      <c r="A67" s="26">
        <v>63</v>
      </c>
      <c r="B67" s="304" t="s">
        <v>188</v>
      </c>
      <c r="C67" s="305">
        <v>22.506718438745018</v>
      </c>
      <c r="N67" s="303"/>
      <c r="O67" s="306"/>
    </row>
    <row r="68" spans="1:15">
      <c r="A68" s="26">
        <v>64</v>
      </c>
      <c r="B68" s="304" t="s">
        <v>221</v>
      </c>
      <c r="C68" s="305">
        <v>22.382023723339088</v>
      </c>
      <c r="N68" s="303"/>
      <c r="O68" s="306"/>
    </row>
    <row r="69" spans="1:15">
      <c r="A69" s="26">
        <v>65</v>
      </c>
      <c r="B69" s="304" t="s">
        <v>230</v>
      </c>
      <c r="C69" s="305">
        <v>22.329992936606036</v>
      </c>
      <c r="N69" s="303"/>
      <c r="O69" s="306"/>
    </row>
    <row r="70" spans="1:15">
      <c r="A70" s="26">
        <v>66</v>
      </c>
      <c r="B70" s="304" t="s">
        <v>24</v>
      </c>
      <c r="C70" s="305">
        <v>22.176489287303706</v>
      </c>
      <c r="N70" s="303"/>
      <c r="O70" s="306"/>
    </row>
    <row r="71" spans="1:15">
      <c r="A71" s="26">
        <v>67</v>
      </c>
      <c r="B71" s="304" t="s">
        <v>140</v>
      </c>
      <c r="C71" s="305">
        <v>21.91460996033495</v>
      </c>
      <c r="N71" s="303"/>
      <c r="O71" s="306"/>
    </row>
    <row r="72" spans="1:15">
      <c r="A72" s="26">
        <v>68</v>
      </c>
      <c r="B72" s="304" t="s">
        <v>105</v>
      </c>
      <c r="C72" s="305">
        <v>21.693032883350639</v>
      </c>
      <c r="N72" s="303"/>
      <c r="O72" s="306"/>
    </row>
    <row r="73" spans="1:15">
      <c r="A73" s="26">
        <v>69</v>
      </c>
      <c r="B73" s="304" t="s">
        <v>288</v>
      </c>
      <c r="C73" s="305">
        <v>20.938781594296824</v>
      </c>
      <c r="N73" s="303"/>
      <c r="O73" s="306"/>
    </row>
    <row r="74" spans="1:15">
      <c r="A74" s="26">
        <v>70</v>
      </c>
      <c r="B74" s="304" t="s">
        <v>219</v>
      </c>
      <c r="C74" s="305">
        <v>20.872032142435106</v>
      </c>
      <c r="N74" s="303"/>
      <c r="O74" s="306"/>
    </row>
    <row r="75" spans="1:15">
      <c r="A75" s="26">
        <v>71</v>
      </c>
      <c r="B75" s="304" t="s">
        <v>166</v>
      </c>
      <c r="C75" s="305">
        <v>19.992743890201165</v>
      </c>
      <c r="N75" s="303"/>
      <c r="O75" s="306"/>
    </row>
    <row r="76" spans="1:15">
      <c r="A76" s="26">
        <v>72</v>
      </c>
      <c r="B76" s="304" t="s">
        <v>233</v>
      </c>
      <c r="C76" s="305">
        <v>19.891947153750664</v>
      </c>
      <c r="N76" s="303"/>
      <c r="O76" s="306"/>
    </row>
    <row r="77" spans="1:15">
      <c r="A77" s="26">
        <v>73</v>
      </c>
      <c r="B77" s="304" t="s">
        <v>96</v>
      </c>
      <c r="C77" s="305">
        <v>19.645567639763406</v>
      </c>
      <c r="N77" s="303"/>
      <c r="O77" s="306"/>
    </row>
    <row r="78" spans="1:15">
      <c r="A78" s="26">
        <v>74</v>
      </c>
      <c r="B78" s="304" t="s">
        <v>33</v>
      </c>
      <c r="C78" s="305">
        <v>19.610454132606719</v>
      </c>
      <c r="N78" s="303"/>
      <c r="O78" s="306"/>
    </row>
    <row r="79" spans="1:15">
      <c r="A79" s="26">
        <v>75</v>
      </c>
      <c r="B79" s="304" t="s">
        <v>63</v>
      </c>
      <c r="C79" s="305">
        <v>18.633185607722684</v>
      </c>
      <c r="N79" s="303"/>
      <c r="O79" s="306"/>
    </row>
    <row r="80" spans="1:15">
      <c r="A80" s="26">
        <v>76</v>
      </c>
      <c r="B80" s="304" t="s">
        <v>160</v>
      </c>
      <c r="C80" s="305">
        <v>17.725993936377211</v>
      </c>
      <c r="N80" s="303"/>
      <c r="O80" s="306"/>
    </row>
    <row r="81" spans="1:15">
      <c r="A81" s="26">
        <v>77</v>
      </c>
      <c r="B81" s="304" t="s">
        <v>114</v>
      </c>
      <c r="C81" s="305">
        <v>17.553065858419806</v>
      </c>
      <c r="N81" s="303"/>
      <c r="O81" s="306"/>
    </row>
    <row r="82" spans="1:15">
      <c r="A82" s="26">
        <v>78</v>
      </c>
      <c r="B82" s="304" t="s">
        <v>185</v>
      </c>
      <c r="C82" s="305">
        <v>17.08532395287958</v>
      </c>
      <c r="N82" s="303"/>
      <c r="O82" s="306"/>
    </row>
    <row r="83" spans="1:15">
      <c r="A83" s="26">
        <v>79</v>
      </c>
      <c r="B83" s="304" t="s">
        <v>150</v>
      </c>
      <c r="C83" s="305">
        <v>16.479654747225648</v>
      </c>
      <c r="N83" s="303"/>
      <c r="O83" s="306"/>
    </row>
    <row r="84" spans="1:15">
      <c r="A84" s="26">
        <v>80</v>
      </c>
      <c r="B84" s="304" t="s">
        <v>76</v>
      </c>
      <c r="C84" s="305">
        <v>15.264613569077245</v>
      </c>
      <c r="N84" s="303"/>
      <c r="O84" s="306"/>
    </row>
    <row r="85" spans="1:15">
      <c r="A85" s="26">
        <v>81</v>
      </c>
      <c r="B85" s="304" t="s">
        <v>232</v>
      </c>
      <c r="C85" s="305">
        <v>14.589390019470301</v>
      </c>
      <c r="N85" s="303"/>
      <c r="O85" s="306"/>
    </row>
    <row r="86" spans="1:15">
      <c r="A86" s="26">
        <v>82</v>
      </c>
      <c r="B86" s="304" t="s">
        <v>92</v>
      </c>
      <c r="C86" s="305">
        <v>14.421534864766318</v>
      </c>
      <c r="N86" s="303"/>
      <c r="O86" s="306"/>
    </row>
    <row r="87" spans="1:15">
      <c r="A87" s="26">
        <v>83</v>
      </c>
      <c r="B87" s="304" t="s">
        <v>108</v>
      </c>
      <c r="C87" s="305">
        <v>13.020072417465389</v>
      </c>
      <c r="N87" s="303"/>
      <c r="O87" s="306"/>
    </row>
    <row r="88" spans="1:15">
      <c r="A88" s="26">
        <v>84</v>
      </c>
      <c r="B88" s="304" t="s">
        <v>189</v>
      </c>
      <c r="C88" s="305">
        <v>12.802875186827727</v>
      </c>
      <c r="N88" s="303"/>
      <c r="O88" s="306"/>
    </row>
    <row r="89" spans="1:15">
      <c r="A89" s="26">
        <v>85</v>
      </c>
      <c r="B89" s="304" t="s">
        <v>79</v>
      </c>
      <c r="C89" s="305">
        <v>12.118080118450276</v>
      </c>
      <c r="N89" s="303"/>
      <c r="O89" s="306"/>
    </row>
    <row r="90" spans="1:15">
      <c r="A90" s="26">
        <v>86</v>
      </c>
      <c r="B90" s="304" t="s">
        <v>142</v>
      </c>
      <c r="C90" s="305">
        <v>11.741897233201581</v>
      </c>
      <c r="N90" s="303"/>
      <c r="O90" s="306"/>
    </row>
    <row r="91" spans="1:15">
      <c r="A91" s="26">
        <v>87</v>
      </c>
      <c r="B91" s="304" t="s">
        <v>37</v>
      </c>
      <c r="C91" s="305">
        <v>11.687771474878444</v>
      </c>
      <c r="N91" s="303"/>
      <c r="O91" s="306"/>
    </row>
    <row r="92" spans="1:15">
      <c r="A92" s="26">
        <v>88</v>
      </c>
      <c r="B92" s="304" t="s">
        <v>218</v>
      </c>
      <c r="C92" s="305">
        <v>10.992529606821414</v>
      </c>
      <c r="N92" s="303"/>
      <c r="O92" s="306"/>
    </row>
    <row r="93" spans="1:15">
      <c r="A93" s="26">
        <v>89</v>
      </c>
      <c r="B93" s="304" t="s">
        <v>85</v>
      </c>
      <c r="C93" s="305">
        <v>9.9118553381223684</v>
      </c>
      <c r="N93" s="303"/>
      <c r="O93" s="306"/>
    </row>
    <row r="94" spans="1:15">
      <c r="A94" s="26">
        <v>90</v>
      </c>
      <c r="B94" s="304" t="s">
        <v>191</v>
      </c>
      <c r="C94" s="305">
        <v>9.2309439655172412</v>
      </c>
    </row>
    <row r="95" spans="1:15">
      <c r="A95" s="26"/>
      <c r="C95" s="66"/>
    </row>
    <row r="96" spans="1:15">
      <c r="A96" s="26"/>
      <c r="C96" s="66"/>
    </row>
    <row r="97" spans="1:3">
      <c r="A97" s="194"/>
      <c r="B97" s="52" t="s">
        <v>11</v>
      </c>
      <c r="C97" s="77">
        <f>MEDIAN(C5:C94)</f>
        <v>27.499165011398375</v>
      </c>
    </row>
    <row r="98" spans="1:3">
      <c r="A98" s="194"/>
      <c r="B98" s="52" t="s">
        <v>10</v>
      </c>
      <c r="C98" s="77">
        <f>AVERAGE(C5:C94)</f>
        <v>29.075094255229246</v>
      </c>
    </row>
    <row r="100" spans="1:3">
      <c r="A100" s="29" t="s">
        <v>534</v>
      </c>
    </row>
  </sheetData>
  <conditionalFormatting sqref="O51:O93">
    <cfRule type="cellIs" dxfId="70" priority="1" operator="lessThan">
      <formula>0</formula>
    </cfRule>
    <cfRule type="cellIs" dxfId="69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1A31-79D4-40F0-80F9-C8FD45806B25}">
  <sheetPr codeName="Sheet7"/>
  <dimension ref="A1:O59"/>
  <sheetViews>
    <sheetView zoomScaleNormal="100" workbookViewId="0">
      <pane ySplit="4" topLeftCell="A30" activePane="bottomLeft" state="frozen"/>
      <selection pane="bottomLeft" activeCell="D58" sqref="D58"/>
      <selection activeCell="D58" sqref="D58"/>
    </sheetView>
  </sheetViews>
  <sheetFormatPr defaultColWidth="8.85546875" defaultRowHeight="12.75" outlineLevelCol="1"/>
  <cols>
    <col min="1" max="1" width="17.85546875" customWidth="1"/>
    <col min="2" max="2" width="10.42578125" style="96" customWidth="1" outlineLevel="1"/>
    <col min="3" max="3" width="17.140625" style="20" customWidth="1" outlineLevel="1"/>
    <col min="4" max="4" width="2.7109375" style="20" customWidth="1" outlineLevel="1"/>
    <col min="5" max="5" width="6.85546875" style="36" bestFit="1" customWidth="1"/>
    <col min="6" max="6" width="10.140625" style="21" customWidth="1" outlineLevel="1"/>
    <col min="7" max="7" width="13.7109375" style="21" customWidth="1" outlineLevel="1"/>
    <col min="8" max="8" width="12.85546875" customWidth="1"/>
    <col min="9" max="9" width="9.7109375" bestFit="1" customWidth="1"/>
    <col min="10" max="10" width="9.42578125" bestFit="1" customWidth="1"/>
    <col min="11" max="11" width="11.7109375" bestFit="1" customWidth="1"/>
    <col min="12" max="12" width="9.42578125" bestFit="1" customWidth="1"/>
    <col min="13" max="13" width="9.7109375" bestFit="1" customWidth="1"/>
    <col min="14" max="14" width="13.42578125" bestFit="1" customWidth="1"/>
    <col min="15" max="15" width="9.7109375" bestFit="1" customWidth="1"/>
  </cols>
  <sheetData>
    <row r="1" spans="1:15" ht="15">
      <c r="A1" s="1" t="s">
        <v>179</v>
      </c>
      <c r="B1" s="87"/>
    </row>
    <row r="2" spans="1:15">
      <c r="A2" s="14" t="s">
        <v>180</v>
      </c>
      <c r="B2" s="88"/>
    </row>
    <row r="3" spans="1:15" s="89" customFormat="1" ht="33" customHeight="1">
      <c r="B3" s="90" t="s">
        <v>2</v>
      </c>
      <c r="C3" s="40" t="s">
        <v>181</v>
      </c>
      <c r="D3" s="40"/>
      <c r="E3" s="41" t="s">
        <v>4</v>
      </c>
      <c r="F3" s="40" t="s">
        <v>182</v>
      </c>
      <c r="G3" s="40" t="s">
        <v>183</v>
      </c>
      <c r="H3" s="41" t="s">
        <v>184</v>
      </c>
      <c r="I3"/>
      <c r="J3"/>
      <c r="K3"/>
      <c r="L3"/>
      <c r="M3"/>
      <c r="N3"/>
      <c r="O3"/>
    </row>
    <row r="4" spans="1:15" ht="14.25" customHeight="1">
      <c r="B4" s="91"/>
      <c r="C4" s="53" t="s">
        <v>8</v>
      </c>
      <c r="D4" s="53"/>
      <c r="E4" s="44" t="s">
        <v>8</v>
      </c>
      <c r="F4" s="45" t="s">
        <v>8</v>
      </c>
      <c r="G4" s="45" t="s">
        <v>8</v>
      </c>
      <c r="H4" s="45" t="s">
        <v>8</v>
      </c>
    </row>
    <row r="5" spans="1:15" ht="13.5" customHeight="1">
      <c r="A5" s="26" t="s">
        <v>24</v>
      </c>
      <c r="B5" s="46">
        <v>55754</v>
      </c>
      <c r="C5" s="92">
        <v>3225937</v>
      </c>
      <c r="D5" s="65"/>
      <c r="E5" s="93">
        <f t="shared" ref="E5:E51" si="0">SUM(C5/B5)</f>
        <v>57.860189403450875</v>
      </c>
      <c r="F5" s="94">
        <v>158899</v>
      </c>
      <c r="G5" s="46">
        <v>58521</v>
      </c>
      <c r="H5" s="72">
        <f>F5+G5</f>
        <v>217420</v>
      </c>
    </row>
    <row r="6" spans="1:15" ht="13.5" customHeight="1">
      <c r="A6" s="26" t="s">
        <v>185</v>
      </c>
      <c r="B6" s="46">
        <v>29484</v>
      </c>
      <c r="C6" s="92">
        <v>1676786</v>
      </c>
      <c r="D6" s="65"/>
      <c r="E6" s="93">
        <f t="shared" si="0"/>
        <v>56.871048704382041</v>
      </c>
      <c r="F6" s="94">
        <v>94497</v>
      </c>
      <c r="G6" s="46">
        <v>49000</v>
      </c>
      <c r="H6" s="72">
        <f t="shared" ref="H6:H51" si="1">F6+G6</f>
        <v>143497</v>
      </c>
    </row>
    <row r="7" spans="1:15" ht="13.5" customHeight="1">
      <c r="A7" s="26" t="s">
        <v>27</v>
      </c>
      <c r="B7" s="46">
        <v>45773</v>
      </c>
      <c r="C7" s="92">
        <v>1896000</v>
      </c>
      <c r="D7" s="65"/>
      <c r="E7" s="93">
        <f t="shared" si="0"/>
        <v>41.421798877067268</v>
      </c>
      <c r="F7" s="94">
        <v>130453</v>
      </c>
      <c r="G7" s="46">
        <v>57669</v>
      </c>
      <c r="H7" s="72">
        <f t="shared" si="1"/>
        <v>188122</v>
      </c>
    </row>
    <row r="8" spans="1:15" ht="13.5" customHeight="1">
      <c r="A8" s="26" t="s">
        <v>29</v>
      </c>
      <c r="B8" s="46">
        <v>2276</v>
      </c>
      <c r="C8" s="92">
        <v>97370</v>
      </c>
      <c r="D8" s="65"/>
      <c r="E8" s="93">
        <f t="shared" si="0"/>
        <v>42.781195079086118</v>
      </c>
      <c r="F8" s="94">
        <v>49668</v>
      </c>
      <c r="G8" s="46">
        <v>18506.7</v>
      </c>
      <c r="H8" s="72">
        <f t="shared" si="1"/>
        <v>68174.7</v>
      </c>
    </row>
    <row r="9" spans="1:15" ht="13.5" customHeight="1">
      <c r="A9" s="26" t="s">
        <v>30</v>
      </c>
      <c r="B9" s="46">
        <v>44540</v>
      </c>
      <c r="C9" s="92">
        <v>1860369</v>
      </c>
      <c r="D9" s="65"/>
      <c r="E9" s="93">
        <f t="shared" si="0"/>
        <v>41.76850022451729</v>
      </c>
      <c r="F9" s="94">
        <v>156237</v>
      </c>
      <c r="G9" s="46">
        <v>28371</v>
      </c>
      <c r="H9" s="72">
        <f t="shared" si="1"/>
        <v>184608</v>
      </c>
    </row>
    <row r="10" spans="1:15" ht="13.5" customHeight="1">
      <c r="A10" s="26" t="s">
        <v>32</v>
      </c>
      <c r="B10" s="46">
        <v>182369</v>
      </c>
      <c r="C10" s="92">
        <v>6844878</v>
      </c>
      <c r="D10" s="65"/>
      <c r="E10" s="93">
        <f t="shared" si="0"/>
        <v>37.533122405672017</v>
      </c>
      <c r="F10" s="94">
        <v>519752</v>
      </c>
      <c r="G10" s="46">
        <v>56902</v>
      </c>
      <c r="H10" s="72">
        <f t="shared" si="1"/>
        <v>576654</v>
      </c>
    </row>
    <row r="11" spans="1:15" ht="13.5" customHeight="1">
      <c r="A11" s="26" t="s">
        <v>33</v>
      </c>
      <c r="B11" s="46">
        <v>35046</v>
      </c>
      <c r="C11" s="92">
        <v>2230669</v>
      </c>
      <c r="E11" s="93">
        <f t="shared" si="0"/>
        <v>63.649746048051135</v>
      </c>
      <c r="F11" s="94">
        <v>114349</v>
      </c>
      <c r="G11" s="46">
        <v>45000</v>
      </c>
      <c r="H11" s="72">
        <f t="shared" si="1"/>
        <v>159349</v>
      </c>
    </row>
    <row r="12" spans="1:15" ht="13.5" customHeight="1">
      <c r="A12" s="26" t="s">
        <v>35</v>
      </c>
      <c r="B12" s="46">
        <v>13248</v>
      </c>
      <c r="C12" s="92">
        <v>762927</v>
      </c>
      <c r="D12" s="65"/>
      <c r="E12" s="93">
        <f t="shared" si="0"/>
        <v>57.588088768115945</v>
      </c>
      <c r="F12" s="94">
        <v>37756</v>
      </c>
      <c r="G12" s="46">
        <v>60520</v>
      </c>
      <c r="H12" s="72">
        <f t="shared" si="1"/>
        <v>98276</v>
      </c>
    </row>
    <row r="13" spans="1:15" ht="13.5" customHeight="1">
      <c r="A13" s="26" t="s">
        <v>37</v>
      </c>
      <c r="B13" s="46">
        <v>8810</v>
      </c>
      <c r="C13" s="92">
        <v>641193</v>
      </c>
      <c r="D13" s="65"/>
      <c r="E13" s="93">
        <f t="shared" si="0"/>
        <v>72.780136208853577</v>
      </c>
      <c r="F13" s="94">
        <v>65453</v>
      </c>
      <c r="G13" s="46">
        <v>20175</v>
      </c>
      <c r="H13" s="72">
        <f t="shared" si="1"/>
        <v>85628</v>
      </c>
    </row>
    <row r="14" spans="1:15" ht="13.5" customHeight="1">
      <c r="A14" s="26" t="s">
        <v>38</v>
      </c>
      <c r="B14" s="46">
        <v>387104</v>
      </c>
      <c r="C14" s="92">
        <v>12137364</v>
      </c>
      <c r="D14" s="65"/>
      <c r="E14" s="93">
        <f t="shared" si="0"/>
        <v>31.35427172026122</v>
      </c>
      <c r="F14" s="94">
        <v>1103246</v>
      </c>
      <c r="G14" s="46">
        <v>57699</v>
      </c>
      <c r="H14" s="72">
        <f t="shared" si="1"/>
        <v>1160945</v>
      </c>
    </row>
    <row r="15" spans="1:15" ht="13.5" customHeight="1">
      <c r="A15" s="26" t="s">
        <v>39</v>
      </c>
      <c r="B15" s="46">
        <v>5923</v>
      </c>
      <c r="C15" s="92">
        <v>386996</v>
      </c>
      <c r="D15" s="65"/>
      <c r="E15" s="93">
        <f t="shared" si="0"/>
        <v>65.337835556305933</v>
      </c>
      <c r="F15" s="94">
        <v>56348</v>
      </c>
      <c r="G15" s="46">
        <v>20000</v>
      </c>
      <c r="H15" s="72">
        <f t="shared" si="1"/>
        <v>76348</v>
      </c>
    </row>
    <row r="16" spans="1:15" ht="13.5" customHeight="1">
      <c r="A16" s="26" t="s">
        <v>40</v>
      </c>
      <c r="B16" s="46">
        <v>7408</v>
      </c>
      <c r="C16" s="92">
        <v>250274</v>
      </c>
      <c r="D16" s="65"/>
      <c r="E16" s="93">
        <f>SUM(C16/B16)</f>
        <v>33.784287257019436</v>
      </c>
      <c r="F16" s="94">
        <v>62077</v>
      </c>
      <c r="G16" s="46">
        <v>17557</v>
      </c>
      <c r="H16" s="72">
        <f t="shared" si="1"/>
        <v>79634</v>
      </c>
    </row>
    <row r="17" spans="1:8" ht="13.5" customHeight="1">
      <c r="A17" s="26" t="s">
        <v>42</v>
      </c>
      <c r="B17" s="46">
        <v>78740</v>
      </c>
      <c r="C17" s="92">
        <v>3213061</v>
      </c>
      <c r="D17" s="65"/>
      <c r="E17" s="93">
        <f t="shared" si="0"/>
        <v>40.805956311912624</v>
      </c>
      <c r="F17" s="94">
        <v>224409</v>
      </c>
      <c r="G17" s="46">
        <v>56212</v>
      </c>
      <c r="H17" s="72">
        <f t="shared" si="1"/>
        <v>280621</v>
      </c>
    </row>
    <row r="18" spans="1:8" ht="13.5" customHeight="1">
      <c r="A18" s="26" t="s">
        <v>43</v>
      </c>
      <c r="B18" s="46">
        <v>2481</v>
      </c>
      <c r="C18" s="92">
        <v>240054</v>
      </c>
      <c r="D18" s="65"/>
      <c r="E18" s="93">
        <f>SUM(C18/B18)</f>
        <v>96.756952841596132</v>
      </c>
      <c r="F18" s="94">
        <v>50253</v>
      </c>
      <c r="G18" s="46">
        <v>18506.7</v>
      </c>
      <c r="H18" s="72">
        <f t="shared" si="1"/>
        <v>68759.7</v>
      </c>
    </row>
    <row r="19" spans="1:8" ht="13.5" customHeight="1">
      <c r="A19" s="26" t="s">
        <v>44</v>
      </c>
      <c r="B19" s="46">
        <v>2596</v>
      </c>
      <c r="C19" s="92">
        <v>371443</v>
      </c>
      <c r="D19" s="65"/>
      <c r="E19" s="93">
        <f t="shared" si="0"/>
        <v>143.08281972265024</v>
      </c>
      <c r="F19" s="94">
        <v>48087</v>
      </c>
      <c r="G19" s="46">
        <v>21000</v>
      </c>
      <c r="H19" s="72">
        <f t="shared" si="1"/>
        <v>69087</v>
      </c>
    </row>
    <row r="20" spans="1:8" ht="13.5" customHeight="1">
      <c r="A20" s="26" t="s">
        <v>46</v>
      </c>
      <c r="B20" s="46">
        <v>1520</v>
      </c>
      <c r="C20" s="92">
        <v>129000</v>
      </c>
      <c r="D20" s="65"/>
      <c r="E20" s="93">
        <f t="shared" si="0"/>
        <v>84.868421052631575</v>
      </c>
      <c r="F20" s="94">
        <v>4332</v>
      </c>
      <c r="G20" s="46">
        <v>64430</v>
      </c>
      <c r="H20" s="94">
        <f t="shared" si="1"/>
        <v>68762</v>
      </c>
    </row>
    <row r="21" spans="1:8" ht="13.5" customHeight="1">
      <c r="A21" s="26" t="s">
        <v>186</v>
      </c>
      <c r="B21" s="46">
        <v>17230</v>
      </c>
      <c r="C21" s="92">
        <v>12794169</v>
      </c>
      <c r="D21" s="65"/>
      <c r="E21" s="93">
        <f t="shared" si="0"/>
        <v>742.55188624492166</v>
      </c>
      <c r="F21" s="94">
        <v>93536</v>
      </c>
      <c r="G21" s="46">
        <v>20000</v>
      </c>
      <c r="H21" s="72">
        <f t="shared" si="1"/>
        <v>113536</v>
      </c>
    </row>
    <row r="22" spans="1:8" ht="13.5" customHeight="1">
      <c r="A22" s="26" t="s">
        <v>49</v>
      </c>
      <c r="B22" s="46">
        <v>40686</v>
      </c>
      <c r="C22" s="92">
        <v>3709216</v>
      </c>
      <c r="D22" s="65"/>
      <c r="E22" s="93">
        <f t="shared" si="0"/>
        <v>91.166887872978421</v>
      </c>
      <c r="F22" s="94">
        <v>115955</v>
      </c>
      <c r="G22" s="46">
        <v>56902</v>
      </c>
      <c r="H22" s="72">
        <f t="shared" si="1"/>
        <v>172857</v>
      </c>
    </row>
    <row r="23" spans="1:8" ht="13.5" customHeight="1">
      <c r="A23" s="26" t="s">
        <v>50</v>
      </c>
      <c r="B23" s="46">
        <v>36217</v>
      </c>
      <c r="C23" s="92">
        <v>2424900</v>
      </c>
      <c r="D23" s="65"/>
      <c r="E23" s="93">
        <f t="shared" si="0"/>
        <v>66.954745009249805</v>
      </c>
      <c r="F23" s="94">
        <v>103218</v>
      </c>
      <c r="G23" s="46">
        <v>57669</v>
      </c>
      <c r="H23" s="72">
        <f t="shared" si="1"/>
        <v>160887</v>
      </c>
    </row>
    <row r="24" spans="1:8" ht="13.5" customHeight="1">
      <c r="A24" s="26" t="s">
        <v>51</v>
      </c>
      <c r="B24" s="46">
        <v>13759</v>
      </c>
      <c r="C24" s="92">
        <v>448213</v>
      </c>
      <c r="D24" s="65"/>
      <c r="E24" s="93">
        <f t="shared" si="0"/>
        <v>32.575986626935098</v>
      </c>
      <c r="F24" s="94">
        <v>79044</v>
      </c>
      <c r="G24" s="46">
        <v>17071</v>
      </c>
      <c r="H24" s="72">
        <f t="shared" si="1"/>
        <v>96115</v>
      </c>
    </row>
    <row r="25" spans="1:8" ht="13.5" customHeight="1">
      <c r="A25" s="26" t="s">
        <v>52</v>
      </c>
      <c r="B25" s="46">
        <v>114516</v>
      </c>
      <c r="C25" s="92">
        <v>4600000</v>
      </c>
      <c r="D25" s="65"/>
      <c r="E25" s="93">
        <f t="shared" si="0"/>
        <v>40.169059345418979</v>
      </c>
      <c r="F25" s="94">
        <v>326370</v>
      </c>
      <c r="G25" s="46">
        <v>56212</v>
      </c>
      <c r="H25" s="72">
        <f t="shared" si="1"/>
        <v>382582</v>
      </c>
    </row>
    <row r="26" spans="1:8" ht="13.5" customHeight="1">
      <c r="A26" s="26" t="s">
        <v>54</v>
      </c>
      <c r="B26" s="46">
        <v>175687</v>
      </c>
      <c r="C26" s="92">
        <v>7242000</v>
      </c>
      <c r="D26" s="65"/>
      <c r="E26" s="93">
        <f t="shared" si="0"/>
        <v>41.221035136350444</v>
      </c>
      <c r="F26" s="94">
        <v>500728</v>
      </c>
      <c r="G26" s="46">
        <v>60500</v>
      </c>
      <c r="H26" s="72">
        <f t="shared" si="1"/>
        <v>561228</v>
      </c>
    </row>
    <row r="27" spans="1:8" ht="13.5" customHeight="1">
      <c r="A27" s="26" t="s">
        <v>56</v>
      </c>
      <c r="B27" s="46">
        <v>95919</v>
      </c>
      <c r="C27" s="92">
        <v>4939965.3600000003</v>
      </c>
      <c r="D27" s="65"/>
      <c r="E27" s="93">
        <f t="shared" si="0"/>
        <v>51.501426828886878</v>
      </c>
      <c r="F27" s="94">
        <v>307831</v>
      </c>
      <c r="G27" s="46">
        <v>21129</v>
      </c>
      <c r="H27" s="72">
        <f t="shared" si="1"/>
        <v>328960</v>
      </c>
    </row>
    <row r="28" spans="1:8" ht="13.5" customHeight="1">
      <c r="A28" s="51" t="s">
        <v>57</v>
      </c>
      <c r="B28" s="46">
        <v>378425</v>
      </c>
      <c r="C28" s="92">
        <v>17633979</v>
      </c>
      <c r="D28" s="65"/>
      <c r="E28" s="93">
        <f t="shared" si="0"/>
        <v>46.598345775252689</v>
      </c>
      <c r="F28" s="94">
        <v>1078511</v>
      </c>
      <c r="G28" s="46">
        <v>60520</v>
      </c>
      <c r="H28" s="72">
        <f t="shared" si="1"/>
        <v>1139031</v>
      </c>
    </row>
    <row r="29" spans="1:8" ht="13.5" customHeight="1">
      <c r="A29" s="26" t="s">
        <v>58</v>
      </c>
      <c r="B29" s="46">
        <v>2789</v>
      </c>
      <c r="C29" s="92">
        <v>367179</v>
      </c>
      <c r="D29" s="65"/>
      <c r="E29" s="93">
        <f t="shared" si="0"/>
        <v>131.65256364288274</v>
      </c>
      <c r="F29" s="94">
        <v>37416</v>
      </c>
      <c r="G29" s="46">
        <v>30000</v>
      </c>
      <c r="H29" s="72">
        <f t="shared" si="1"/>
        <v>67416</v>
      </c>
    </row>
    <row r="30" spans="1:8" ht="13.5" customHeight="1">
      <c r="A30" s="26" t="s">
        <v>59</v>
      </c>
      <c r="B30" s="46">
        <v>347158</v>
      </c>
      <c r="C30" s="92">
        <v>10216090</v>
      </c>
      <c r="D30" s="65"/>
      <c r="E30" s="93">
        <f t="shared" si="0"/>
        <v>29.427782162588791</v>
      </c>
      <c r="F30" s="94">
        <v>989400</v>
      </c>
      <c r="G30" s="46">
        <v>58521</v>
      </c>
      <c r="H30" s="72">
        <f t="shared" si="1"/>
        <v>1047921</v>
      </c>
    </row>
    <row r="31" spans="1:8" ht="13.5" customHeight="1">
      <c r="A31" s="26" t="s">
        <v>60</v>
      </c>
      <c r="B31" s="46">
        <v>63020</v>
      </c>
      <c r="C31" s="92">
        <v>2119892</v>
      </c>
      <c r="D31" s="65"/>
      <c r="E31" s="93">
        <f t="shared" si="0"/>
        <v>33.638400507775309</v>
      </c>
      <c r="F31" s="94">
        <v>179607</v>
      </c>
      <c r="G31" s="46">
        <v>62987</v>
      </c>
      <c r="H31" s="72">
        <f t="shared" si="1"/>
        <v>242594</v>
      </c>
    </row>
    <row r="32" spans="1:8" ht="13.5" customHeight="1">
      <c r="A32" s="26" t="s">
        <v>61</v>
      </c>
      <c r="B32" s="46">
        <v>52993</v>
      </c>
      <c r="C32" s="92">
        <v>2839214</v>
      </c>
      <c r="D32" s="65"/>
      <c r="E32" s="93">
        <f t="shared" si="0"/>
        <v>53.577151699281039</v>
      </c>
      <c r="F32" s="94">
        <v>151030</v>
      </c>
      <c r="G32" s="46">
        <v>64430</v>
      </c>
      <c r="H32" s="72">
        <f t="shared" si="1"/>
        <v>215460</v>
      </c>
    </row>
    <row r="33" spans="1:8" ht="13.5" customHeight="1">
      <c r="A33" s="26" t="s">
        <v>63</v>
      </c>
      <c r="B33" s="46">
        <v>4365</v>
      </c>
      <c r="C33" s="92">
        <v>502469</v>
      </c>
      <c r="D33" s="65"/>
      <c r="E33" s="93">
        <f t="shared" si="0"/>
        <v>115.11317296678122</v>
      </c>
      <c r="F33" s="94">
        <v>53960</v>
      </c>
      <c r="G33" s="46">
        <v>19000</v>
      </c>
      <c r="H33" s="72">
        <f t="shared" si="1"/>
        <v>72960</v>
      </c>
    </row>
    <row r="34" spans="1:8" ht="13.5" customHeight="1">
      <c r="A34" s="26" t="s">
        <v>65</v>
      </c>
      <c r="B34" s="46">
        <v>78093</v>
      </c>
      <c r="C34" s="92">
        <v>2664609</v>
      </c>
      <c r="D34" s="65"/>
      <c r="E34" s="93">
        <f t="shared" si="0"/>
        <v>34.120971149782953</v>
      </c>
      <c r="F34" s="94">
        <v>262565</v>
      </c>
      <c r="G34" s="46">
        <v>19468</v>
      </c>
      <c r="H34" s="72">
        <f t="shared" si="1"/>
        <v>282033</v>
      </c>
    </row>
    <row r="35" spans="1:8" ht="13.5" customHeight="1">
      <c r="A35" s="26" t="s">
        <v>66</v>
      </c>
      <c r="B35" s="46">
        <v>4304</v>
      </c>
      <c r="C35" s="92">
        <v>332563</v>
      </c>
      <c r="D35" s="65"/>
      <c r="E35" s="93">
        <f t="shared" si="0"/>
        <v>77.268355018587357</v>
      </c>
      <c r="F35" s="94">
        <v>53227</v>
      </c>
      <c r="G35" s="46">
        <v>17560</v>
      </c>
      <c r="H35" s="72">
        <f t="shared" si="1"/>
        <v>70787</v>
      </c>
    </row>
    <row r="36" spans="1:8" ht="13.5" customHeight="1">
      <c r="A36" s="26" t="s">
        <v>67</v>
      </c>
      <c r="B36" s="46">
        <v>3854</v>
      </c>
      <c r="C36" s="92">
        <v>329545.2</v>
      </c>
      <c r="D36" s="65"/>
      <c r="E36" s="93">
        <f t="shared" si="0"/>
        <v>85.507317073170739</v>
      </c>
      <c r="F36" s="94">
        <v>56085</v>
      </c>
      <c r="G36" s="46">
        <v>19329</v>
      </c>
      <c r="H36" s="72">
        <f t="shared" si="1"/>
        <v>75414</v>
      </c>
    </row>
    <row r="37" spans="1:8" ht="13.5" customHeight="1">
      <c r="A37" s="51" t="s">
        <v>68</v>
      </c>
      <c r="B37" s="46">
        <v>11169</v>
      </c>
      <c r="C37" s="92">
        <v>916872</v>
      </c>
      <c r="D37" s="65"/>
      <c r="E37" s="93">
        <f t="shared" si="0"/>
        <v>82.090786999731392</v>
      </c>
      <c r="F37" s="94">
        <v>75014</v>
      </c>
      <c r="G37" s="46">
        <v>18506.55</v>
      </c>
      <c r="H37" s="72">
        <f t="shared" si="1"/>
        <v>93520.55</v>
      </c>
    </row>
    <row r="38" spans="1:8" ht="13.5" customHeight="1">
      <c r="A38" s="26" t="s">
        <v>69</v>
      </c>
      <c r="B38" s="46">
        <v>12785</v>
      </c>
      <c r="C38" s="92">
        <v>472978</v>
      </c>
      <c r="D38" s="65"/>
      <c r="E38" s="93">
        <f t="shared" si="0"/>
        <v>36.994759483770046</v>
      </c>
      <c r="F38" s="94">
        <v>80528</v>
      </c>
      <c r="G38" s="46">
        <v>18896</v>
      </c>
      <c r="H38" s="72">
        <f t="shared" si="1"/>
        <v>99424</v>
      </c>
    </row>
    <row r="39" spans="1:8" ht="13.5" customHeight="1">
      <c r="A39" s="26" t="s">
        <v>70</v>
      </c>
      <c r="B39" s="46">
        <v>239834</v>
      </c>
      <c r="C39" s="92">
        <v>8211935</v>
      </c>
      <c r="D39" s="65"/>
      <c r="E39" s="93">
        <f t="shared" si="0"/>
        <v>34.240078554333415</v>
      </c>
      <c r="F39" s="94">
        <v>725155</v>
      </c>
      <c r="G39" s="46">
        <v>17840.400000000001</v>
      </c>
      <c r="H39" s="72">
        <f t="shared" si="1"/>
        <v>742995.4</v>
      </c>
    </row>
    <row r="40" spans="1:8" ht="13.5" customHeight="1">
      <c r="A40" s="26" t="s">
        <v>71</v>
      </c>
      <c r="B40" s="46">
        <v>54195</v>
      </c>
      <c r="C40" s="92">
        <v>2210734</v>
      </c>
      <c r="D40" s="65"/>
      <c r="E40" s="93">
        <f t="shared" si="0"/>
        <v>40.792213303810314</v>
      </c>
      <c r="F40" s="94">
        <v>195421</v>
      </c>
      <c r="G40" s="46">
        <v>17556</v>
      </c>
      <c r="H40" s="72">
        <f t="shared" si="1"/>
        <v>212977</v>
      </c>
    </row>
    <row r="41" spans="1:8" ht="13.5" customHeight="1">
      <c r="A41" s="26" t="s">
        <v>72</v>
      </c>
      <c r="B41" s="46">
        <v>9784</v>
      </c>
      <c r="C41" s="92">
        <v>367487</v>
      </c>
      <c r="D41" s="65"/>
      <c r="E41" s="93">
        <f t="shared" si="0"/>
        <v>37.55999591169256</v>
      </c>
      <c r="F41" s="94">
        <v>68252</v>
      </c>
      <c r="G41" s="46">
        <v>17301</v>
      </c>
      <c r="H41" s="72">
        <f t="shared" si="1"/>
        <v>85553</v>
      </c>
    </row>
    <row r="42" spans="1:8" ht="13.5" customHeight="1">
      <c r="A42" s="26" t="s">
        <v>74</v>
      </c>
      <c r="B42" s="46">
        <v>9158</v>
      </c>
      <c r="C42" s="92">
        <v>426080</v>
      </c>
      <c r="D42" s="65"/>
      <c r="E42" s="93">
        <f t="shared" si="0"/>
        <v>46.525442236296136</v>
      </c>
      <c r="F42" s="94">
        <v>66468</v>
      </c>
      <c r="G42" s="46">
        <v>17301</v>
      </c>
      <c r="H42" s="72">
        <f t="shared" si="1"/>
        <v>83769</v>
      </c>
    </row>
    <row r="43" spans="1:8" ht="13.5" customHeight="1">
      <c r="A43" s="26" t="s">
        <v>75</v>
      </c>
      <c r="B43" s="46">
        <v>39362</v>
      </c>
      <c r="C43" s="92">
        <v>2579480.5499999998</v>
      </c>
      <c r="D43" s="65"/>
      <c r="E43" s="93">
        <f t="shared" si="0"/>
        <v>65.532253188354247</v>
      </c>
      <c r="F43" s="94">
        <v>112701</v>
      </c>
      <c r="G43" s="46">
        <v>60000</v>
      </c>
      <c r="H43" s="72">
        <f t="shared" si="1"/>
        <v>172701</v>
      </c>
    </row>
    <row r="44" spans="1:8" ht="13.5" customHeight="1">
      <c r="A44" s="26" t="s">
        <v>76</v>
      </c>
      <c r="B44" s="46">
        <v>207922</v>
      </c>
      <c r="C44" s="92">
        <v>8744316</v>
      </c>
      <c r="D44" s="65"/>
      <c r="E44" s="93">
        <f t="shared" si="0"/>
        <v>42.05575167610931</v>
      </c>
      <c r="F44" s="94">
        <v>592578</v>
      </c>
      <c r="G44" s="46">
        <v>64430</v>
      </c>
      <c r="H44" s="72">
        <f t="shared" si="1"/>
        <v>657008</v>
      </c>
    </row>
    <row r="45" spans="1:8" ht="13.5" customHeight="1">
      <c r="A45" s="26" t="s">
        <v>77</v>
      </c>
      <c r="B45" s="46">
        <v>12735</v>
      </c>
      <c r="C45" s="92">
        <v>583332</v>
      </c>
      <c r="D45" s="65"/>
      <c r="E45" s="93">
        <f t="shared" si="0"/>
        <v>45.805418138987044</v>
      </c>
      <c r="F45" s="94">
        <v>79476</v>
      </c>
      <c r="G45" s="46">
        <v>18507</v>
      </c>
      <c r="H45" s="72">
        <f t="shared" si="1"/>
        <v>97983</v>
      </c>
    </row>
    <row r="46" spans="1:8" ht="13.5" customHeight="1">
      <c r="A46" s="26" t="s">
        <v>78</v>
      </c>
      <c r="B46" s="46">
        <v>9934</v>
      </c>
      <c r="C46" s="92">
        <v>332029</v>
      </c>
      <c r="D46" s="65"/>
      <c r="E46" s="93">
        <f t="shared" si="0"/>
        <v>33.423495067445138</v>
      </c>
      <c r="F46" s="94">
        <v>71493</v>
      </c>
      <c r="G46" s="46">
        <v>18507</v>
      </c>
      <c r="H46" s="72">
        <f t="shared" si="1"/>
        <v>90000</v>
      </c>
    </row>
    <row r="47" spans="1:8" ht="13.5" customHeight="1">
      <c r="A47" s="26" t="s">
        <v>79</v>
      </c>
      <c r="B47" s="46">
        <v>159266</v>
      </c>
      <c r="C47" s="92">
        <v>7348965</v>
      </c>
      <c r="D47" s="65"/>
      <c r="E47" s="93">
        <f t="shared" si="0"/>
        <v>46.142710936420833</v>
      </c>
      <c r="F47" s="94">
        <v>487552</v>
      </c>
      <c r="G47" s="46">
        <v>22567.599999999999</v>
      </c>
      <c r="H47" s="72">
        <f t="shared" si="1"/>
        <v>510119.6</v>
      </c>
    </row>
    <row r="48" spans="1:8" ht="13.5" customHeight="1">
      <c r="A48" s="26" t="s">
        <v>80</v>
      </c>
      <c r="B48" s="46">
        <v>4205</v>
      </c>
      <c r="C48" s="92">
        <v>431305</v>
      </c>
      <c r="D48" s="65"/>
      <c r="E48" s="93">
        <f t="shared" si="0"/>
        <v>102.56956004756242</v>
      </c>
      <c r="F48" s="94">
        <v>54562</v>
      </c>
      <c r="G48" s="46">
        <v>20409</v>
      </c>
      <c r="H48" s="72">
        <f t="shared" si="1"/>
        <v>74971</v>
      </c>
    </row>
    <row r="49" spans="1:8" ht="13.5" customHeight="1">
      <c r="A49" s="26" t="s">
        <v>187</v>
      </c>
      <c r="B49" s="46">
        <v>8816</v>
      </c>
      <c r="C49" s="92">
        <v>722545</v>
      </c>
      <c r="D49" s="65"/>
      <c r="E49" s="93">
        <f t="shared" si="0"/>
        <v>81.958371143375686</v>
      </c>
      <c r="F49" s="94">
        <v>60113</v>
      </c>
      <c r="G49" s="46">
        <v>28000</v>
      </c>
      <c r="H49" s="72">
        <f t="shared" si="1"/>
        <v>88113</v>
      </c>
    </row>
    <row r="50" spans="1:8" ht="13.5" customHeight="1">
      <c r="A50" s="26" t="s">
        <v>82</v>
      </c>
      <c r="B50" s="46">
        <v>31796</v>
      </c>
      <c r="C50" s="92">
        <v>2220467</v>
      </c>
      <c r="D50" s="65"/>
      <c r="E50" s="93">
        <f t="shared" si="0"/>
        <v>69.83479053969053</v>
      </c>
      <c r="F50" s="94">
        <v>119138</v>
      </c>
      <c r="G50" s="46">
        <v>32000</v>
      </c>
      <c r="H50" s="72">
        <f t="shared" si="1"/>
        <v>151138</v>
      </c>
    </row>
    <row r="51" spans="1:8" ht="13.5" customHeight="1">
      <c r="A51" s="26" t="s">
        <v>83</v>
      </c>
      <c r="B51" s="46">
        <v>11020</v>
      </c>
      <c r="C51" s="92">
        <v>495500</v>
      </c>
      <c r="D51" s="65"/>
      <c r="E51" s="93">
        <f t="shared" si="0"/>
        <v>44.963702359346641</v>
      </c>
      <c r="F51" s="94">
        <v>71775</v>
      </c>
      <c r="G51" s="46">
        <v>17300.7</v>
      </c>
      <c r="H51" s="72">
        <f t="shared" si="1"/>
        <v>89075.7</v>
      </c>
    </row>
    <row r="52" spans="1:8">
      <c r="A52" s="26" t="s">
        <v>84</v>
      </c>
      <c r="B52" s="46">
        <v>27173</v>
      </c>
      <c r="C52" s="92">
        <v>1343582</v>
      </c>
      <c r="D52" s="65"/>
      <c r="E52" s="93">
        <f>SUM(C52/B52)</f>
        <v>49.445478968093326</v>
      </c>
      <c r="F52" s="94">
        <v>77443</v>
      </c>
      <c r="G52" s="46">
        <v>59468</v>
      </c>
      <c r="H52" s="72">
        <f>F52+G52</f>
        <v>136911</v>
      </c>
    </row>
    <row r="53" spans="1:8">
      <c r="A53" s="26"/>
      <c r="B53" s="46"/>
      <c r="C53" s="92"/>
      <c r="D53" s="65"/>
      <c r="E53" s="93"/>
      <c r="F53" s="94"/>
      <c r="G53" s="46"/>
      <c r="H53" s="72"/>
    </row>
    <row r="54" spans="1:8">
      <c r="A54" s="26"/>
      <c r="B54" s="46"/>
      <c r="C54" s="92"/>
      <c r="D54" s="65"/>
      <c r="E54" s="93"/>
      <c r="F54" s="94"/>
      <c r="G54" s="46"/>
      <c r="H54" s="72"/>
    </row>
    <row r="55" spans="1:8" ht="13.5" customHeight="1">
      <c r="A55" s="29" t="s">
        <v>195</v>
      </c>
      <c r="B55" s="46"/>
      <c r="C55" s="92"/>
      <c r="D55" s="65"/>
      <c r="E55" s="93"/>
      <c r="F55" s="94"/>
      <c r="G55" s="46"/>
      <c r="H55" s="72"/>
    </row>
    <row r="57" spans="1:8">
      <c r="A57" s="26"/>
      <c r="B57" s="46"/>
      <c r="C57" s="92"/>
      <c r="D57" s="65"/>
      <c r="E57" s="93"/>
      <c r="F57" s="94"/>
      <c r="G57" s="46"/>
      <c r="H57" s="72"/>
    </row>
    <row r="58" spans="1:8">
      <c r="A58" s="26"/>
      <c r="B58" s="95"/>
      <c r="C58" s="22"/>
      <c r="D58" s="22"/>
      <c r="E58" s="66"/>
      <c r="F58" s="62"/>
      <c r="G58" s="22"/>
      <c r="H58" s="62"/>
    </row>
    <row r="59" spans="1:8">
      <c r="B59" s="95"/>
      <c r="C59" s="22"/>
      <c r="D59" s="22"/>
      <c r="E59" s="66"/>
      <c r="F59" s="62"/>
      <c r="G59" s="22"/>
      <c r="H59" s="62"/>
    </row>
  </sheetData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A379-68FF-4454-8C7B-5FAFF53501F6}">
  <sheetPr codeName="Sheet61"/>
  <dimension ref="A1:O105"/>
  <sheetViews>
    <sheetView zoomScaleNormal="100" workbookViewId="0">
      <pane ySplit="12" topLeftCell="A75" activePane="bottomLeft" state="frozen"/>
      <selection pane="bottomLeft" activeCell="E105" sqref="E105"/>
      <selection activeCell="D58" sqref="D58"/>
    </sheetView>
  </sheetViews>
  <sheetFormatPr defaultColWidth="9.140625" defaultRowHeight="14.25" customHeight="1"/>
  <cols>
    <col min="1" max="1" width="17.28515625" style="97" customWidth="1"/>
    <col min="2" max="2" width="11.42578125" style="311" customWidth="1"/>
    <col min="3" max="3" width="13.140625" style="97" customWidth="1"/>
    <col min="4" max="4" width="4.7109375" style="97" customWidth="1"/>
    <col min="5" max="5" width="21.5703125" style="97" bestFit="1" customWidth="1"/>
    <col min="6" max="6" width="11.28515625" style="97" customWidth="1"/>
    <col min="7" max="7" width="13" style="97" customWidth="1"/>
    <col min="8" max="8" width="20.5703125" style="26" bestFit="1" customWidth="1"/>
    <col min="9" max="9" width="10.5703125" style="26" bestFit="1" customWidth="1"/>
    <col min="10" max="10" width="11.5703125" style="26" bestFit="1" customWidth="1"/>
    <col min="15" max="15" width="8.7109375" customWidth="1"/>
    <col min="16" max="16384" width="9.140625" style="97"/>
  </cols>
  <sheetData>
    <row r="1" spans="1:7" ht="14.1" customHeight="1">
      <c r="A1" s="1" t="s">
        <v>535</v>
      </c>
      <c r="B1" s="307"/>
      <c r="C1" s="26"/>
      <c r="E1" s="26"/>
      <c r="F1" s="47"/>
      <c r="G1" s="47"/>
    </row>
    <row r="2" spans="1:7" ht="13.5" customHeight="1">
      <c r="A2" s="131" t="s">
        <v>536</v>
      </c>
      <c r="B2" s="307"/>
      <c r="C2" s="26"/>
      <c r="E2" s="26"/>
      <c r="F2" s="47"/>
      <c r="G2" s="47"/>
    </row>
    <row r="3" spans="1:7" ht="13.5" customHeight="1">
      <c r="A3" s="131" t="s">
        <v>537</v>
      </c>
      <c r="B3" s="307"/>
      <c r="C3" s="26"/>
      <c r="E3" s="26"/>
      <c r="F3" s="47"/>
      <c r="G3" s="47"/>
    </row>
    <row r="4" spans="1:7" ht="13.5" customHeight="1">
      <c r="A4" s="131" t="s">
        <v>538</v>
      </c>
      <c r="B4" s="307"/>
      <c r="C4" s="26"/>
      <c r="E4" s="26"/>
      <c r="F4" s="47"/>
      <c r="G4" s="47"/>
    </row>
    <row r="5" spans="1:7" ht="13.5" customHeight="1">
      <c r="A5" s="131" t="s">
        <v>539</v>
      </c>
      <c r="B5" s="307"/>
      <c r="C5" s="26"/>
      <c r="E5" s="26"/>
      <c r="F5" s="47"/>
      <c r="G5" s="47"/>
    </row>
    <row r="6" spans="1:7" s="239" customFormat="1" ht="5.0999999999999996" customHeight="1">
      <c r="A6" s="213"/>
      <c r="B6" s="308"/>
      <c r="C6" s="308"/>
      <c r="D6" s="308"/>
      <c r="E6" s="308"/>
      <c r="F6" s="308"/>
      <c r="G6" s="308"/>
    </row>
    <row r="7" spans="1:7" s="239" customFormat="1" ht="13.5" customHeight="1">
      <c r="A7" s="131" t="s">
        <v>540</v>
      </c>
      <c r="B7" s="308"/>
      <c r="C7" s="308"/>
      <c r="D7" s="308"/>
      <c r="E7" s="308"/>
      <c r="F7" s="308"/>
      <c r="G7" s="308"/>
    </row>
    <row r="8" spans="1:7" ht="13.5" customHeight="1">
      <c r="A8" s="131" t="s">
        <v>541</v>
      </c>
      <c r="B8"/>
      <c r="C8"/>
      <c r="D8"/>
      <c r="E8"/>
      <c r="F8"/>
      <c r="G8"/>
    </row>
    <row r="9" spans="1:7" ht="5.45" customHeight="1">
      <c r="A9" s="107"/>
      <c r="B9" s="307"/>
      <c r="C9" s="26"/>
      <c r="E9" s="26"/>
      <c r="F9" s="47"/>
      <c r="G9" s="47"/>
    </row>
    <row r="10" spans="1:7" ht="12.75" customHeight="1">
      <c r="A10" s="14" t="s">
        <v>542</v>
      </c>
      <c r="B10" s="307"/>
      <c r="C10" s="26"/>
      <c r="E10" s="26"/>
      <c r="F10" s="47"/>
      <c r="G10" s="47"/>
    </row>
    <row r="11" spans="1:7" ht="8.25" customHeight="1">
      <c r="A11" s="26"/>
      <c r="B11" s="307"/>
      <c r="C11" s="26"/>
      <c r="E11" s="26"/>
      <c r="F11" s="47"/>
      <c r="G11" s="47"/>
    </row>
    <row r="12" spans="1:7" ht="12" customHeight="1">
      <c r="A12" s="17"/>
      <c r="B12" s="309" t="s">
        <v>543</v>
      </c>
      <c r="C12" s="247" t="s">
        <v>544</v>
      </c>
      <c r="D12" s="310"/>
      <c r="E12" s="111"/>
      <c r="F12" s="309"/>
      <c r="G12" s="247"/>
    </row>
    <row r="13" spans="1:7" ht="13.5" customHeight="1">
      <c r="A13" s="229" t="s">
        <v>321</v>
      </c>
      <c r="B13" s="244">
        <v>63</v>
      </c>
      <c r="C13" s="244">
        <v>85</v>
      </c>
      <c r="D13" s="47"/>
    </row>
    <row r="14" spans="1:7" ht="13.5" customHeight="1">
      <c r="A14" s="229" t="s">
        <v>185</v>
      </c>
      <c r="B14" s="244">
        <v>29.02</v>
      </c>
      <c r="C14" s="244">
        <v>57.14</v>
      </c>
      <c r="D14" s="47"/>
    </row>
    <row r="15" spans="1:7" ht="13.5" customHeight="1">
      <c r="A15" s="229" t="s">
        <v>29</v>
      </c>
      <c r="B15" s="244">
        <v>45</v>
      </c>
      <c r="C15" s="244">
        <v>60</v>
      </c>
      <c r="D15" s="47"/>
    </row>
    <row r="16" spans="1:7" ht="13.5" customHeight="1">
      <c r="A16" s="229" t="s">
        <v>30</v>
      </c>
      <c r="B16" s="244">
        <v>58</v>
      </c>
      <c r="C16" s="244">
        <v>81</v>
      </c>
      <c r="D16" s="47"/>
    </row>
    <row r="17" spans="1:4" ht="13.5" customHeight="1">
      <c r="A17" s="229" t="s">
        <v>32</v>
      </c>
      <c r="B17" s="244">
        <v>66.790000000000006</v>
      </c>
      <c r="C17" s="244">
        <v>90.9</v>
      </c>
      <c r="D17" s="47"/>
    </row>
    <row r="18" spans="1:4" ht="13.5" customHeight="1">
      <c r="A18" s="229" t="s">
        <v>33</v>
      </c>
      <c r="B18" s="244">
        <v>42.29</v>
      </c>
      <c r="C18" s="244">
        <v>62.91</v>
      </c>
      <c r="D18" s="47"/>
    </row>
    <row r="19" spans="1:4" ht="13.5" customHeight="1">
      <c r="A19" s="229" t="s">
        <v>37</v>
      </c>
      <c r="B19" s="244">
        <v>32</v>
      </c>
      <c r="C19" s="244">
        <v>62</v>
      </c>
      <c r="D19" s="47"/>
    </row>
    <row r="20" spans="1:4" ht="13.5" customHeight="1">
      <c r="A20" s="229" t="s">
        <v>215</v>
      </c>
      <c r="B20" s="244">
        <v>79</v>
      </c>
      <c r="C20" s="244">
        <v>98</v>
      </c>
      <c r="D20" s="47"/>
    </row>
    <row r="21" spans="1:4" ht="13.5" customHeight="1">
      <c r="A21" s="229" t="s">
        <v>38</v>
      </c>
      <c r="B21" s="244">
        <v>55</v>
      </c>
      <c r="C21" s="244">
        <v>70</v>
      </c>
      <c r="D21" s="47"/>
    </row>
    <row r="22" spans="1:4" ht="13.5" customHeight="1">
      <c r="A22" s="229" t="s">
        <v>42</v>
      </c>
      <c r="B22" s="244">
        <v>65</v>
      </c>
      <c r="C22" s="244">
        <v>92</v>
      </c>
      <c r="D22" s="47"/>
    </row>
    <row r="23" spans="1:4" ht="13.5" customHeight="1">
      <c r="A23" s="229" t="s">
        <v>44</v>
      </c>
      <c r="B23" s="244">
        <v>35.51</v>
      </c>
      <c r="C23" s="244">
        <v>70.260000000000005</v>
      </c>
      <c r="D23" s="47"/>
    </row>
    <row r="24" spans="1:4" ht="13.5" customHeight="1">
      <c r="A24" s="229" t="s">
        <v>47</v>
      </c>
      <c r="B24" s="244">
        <v>41.4</v>
      </c>
      <c r="C24" s="244">
        <v>58.6</v>
      </c>
      <c r="D24" s="47"/>
    </row>
    <row r="25" spans="1:4" ht="13.5" customHeight="1">
      <c r="A25" s="229" t="s">
        <v>49</v>
      </c>
      <c r="B25" s="244">
        <v>64.099999999999994</v>
      </c>
      <c r="C25" s="244">
        <v>82.6</v>
      </c>
      <c r="D25" s="47"/>
    </row>
    <row r="26" spans="1:4" ht="13.5" customHeight="1">
      <c r="A26" s="229" t="s">
        <v>52</v>
      </c>
      <c r="B26" s="244">
        <v>63.02</v>
      </c>
      <c r="C26" s="244">
        <v>84.61</v>
      </c>
      <c r="D26" s="47"/>
    </row>
    <row r="27" spans="1:4" ht="13.5" customHeight="1">
      <c r="A27" s="229" t="s">
        <v>54</v>
      </c>
      <c r="B27" s="244">
        <v>71.34</v>
      </c>
      <c r="C27" s="244">
        <v>93</v>
      </c>
      <c r="D27" s="47"/>
    </row>
    <row r="28" spans="1:4" ht="13.5" customHeight="1">
      <c r="A28" s="229" t="s">
        <v>56</v>
      </c>
      <c r="B28" s="244">
        <v>49</v>
      </c>
      <c r="C28" s="244">
        <v>80</v>
      </c>
      <c r="D28" s="47"/>
    </row>
    <row r="29" spans="1:4" ht="13.5" customHeight="1">
      <c r="A29" s="229" t="s">
        <v>57</v>
      </c>
      <c r="B29" s="244">
        <v>59.41</v>
      </c>
      <c r="C29" s="244">
        <v>83.45</v>
      </c>
      <c r="D29" s="47"/>
    </row>
    <row r="30" spans="1:4" ht="13.5" customHeight="1">
      <c r="A30" s="229" t="s">
        <v>59</v>
      </c>
      <c r="B30" s="244">
        <v>65.510000000000005</v>
      </c>
      <c r="C30" s="244">
        <v>87.41</v>
      </c>
      <c r="D30" s="47"/>
    </row>
    <row r="31" spans="1:4" ht="13.5" customHeight="1">
      <c r="A31" s="229" t="s">
        <v>322</v>
      </c>
      <c r="B31" s="244">
        <v>42</v>
      </c>
      <c r="C31" s="244">
        <v>81</v>
      </c>
      <c r="D31" s="47"/>
    </row>
    <row r="32" spans="1:4" ht="13.5" customHeight="1">
      <c r="A32" s="229" t="s">
        <v>222</v>
      </c>
      <c r="B32" s="244">
        <v>35.49</v>
      </c>
      <c r="C32" s="244">
        <v>54.84</v>
      </c>
      <c r="D32" s="47"/>
    </row>
    <row r="33" spans="1:4" ht="13.5" customHeight="1">
      <c r="A33" s="229" t="s">
        <v>60</v>
      </c>
      <c r="B33" s="244">
        <v>64</v>
      </c>
      <c r="C33" s="244">
        <v>84</v>
      </c>
      <c r="D33" s="47"/>
    </row>
    <row r="34" spans="1:4" ht="13.5" customHeight="1">
      <c r="A34" s="229" t="s">
        <v>323</v>
      </c>
      <c r="B34" s="244">
        <v>37.4</v>
      </c>
      <c r="C34" s="244">
        <v>63.4</v>
      </c>
      <c r="D34" s="47"/>
    </row>
    <row r="35" spans="1:4" ht="13.5" customHeight="1">
      <c r="A35" s="229" t="s">
        <v>63</v>
      </c>
      <c r="B35" s="244">
        <v>44.02</v>
      </c>
      <c r="C35" s="244">
        <v>80.88</v>
      </c>
      <c r="D35" s="47"/>
    </row>
    <row r="36" spans="1:4" ht="13.5" customHeight="1">
      <c r="A36" s="229" t="s">
        <v>65</v>
      </c>
      <c r="B36" s="244">
        <v>59</v>
      </c>
      <c r="C36" s="244">
        <v>86</v>
      </c>
      <c r="D36" s="47"/>
    </row>
    <row r="37" spans="1:4" ht="13.5" customHeight="1">
      <c r="A37" s="229" t="s">
        <v>70</v>
      </c>
      <c r="B37" s="244">
        <v>0</v>
      </c>
      <c r="C37" s="244">
        <v>0</v>
      </c>
      <c r="D37" s="47"/>
    </row>
    <row r="38" spans="1:4" ht="13.5" customHeight="1">
      <c r="A38" s="229" t="s">
        <v>74</v>
      </c>
      <c r="B38" s="244">
        <v>21.92</v>
      </c>
      <c r="C38" s="244">
        <v>38.4</v>
      </c>
      <c r="D38" s="47"/>
    </row>
    <row r="39" spans="1:4" ht="13.5" customHeight="1">
      <c r="A39" s="229" t="s">
        <v>75</v>
      </c>
      <c r="B39" s="244">
        <v>40.78</v>
      </c>
      <c r="C39" s="244">
        <v>71.63</v>
      </c>
      <c r="D39" s="47"/>
    </row>
    <row r="40" spans="1:4" ht="13.5" customHeight="1">
      <c r="A40" s="229" t="s">
        <v>76</v>
      </c>
      <c r="B40" s="244">
        <v>84.7</v>
      </c>
      <c r="C40" s="244">
        <v>97.8</v>
      </c>
      <c r="D40" s="47"/>
    </row>
    <row r="41" spans="1:4" ht="13.5" customHeight="1">
      <c r="A41" s="229" t="s">
        <v>79</v>
      </c>
      <c r="B41" s="244">
        <v>65</v>
      </c>
      <c r="C41" s="244">
        <v>79</v>
      </c>
      <c r="D41" s="47"/>
    </row>
    <row r="42" spans="1:4" ht="13.5" customHeight="1">
      <c r="A42" s="229" t="s">
        <v>187</v>
      </c>
      <c r="B42" s="244">
        <v>0</v>
      </c>
      <c r="C42" s="244">
        <v>0</v>
      </c>
      <c r="D42" s="47"/>
    </row>
    <row r="43" spans="1:4" ht="13.5" customHeight="1">
      <c r="A43" s="229" t="s">
        <v>82</v>
      </c>
      <c r="B43" s="244">
        <v>51.4</v>
      </c>
      <c r="C43" s="244">
        <v>61.1</v>
      </c>
      <c r="D43" s="47"/>
    </row>
    <row r="44" spans="1:4" ht="13.5" customHeight="1">
      <c r="A44" s="229" t="s">
        <v>226</v>
      </c>
      <c r="B44" s="244">
        <v>83.07</v>
      </c>
      <c r="C44" s="244">
        <v>91.92</v>
      </c>
      <c r="D44" s="47"/>
    </row>
    <row r="45" spans="1:4" ht="13.5" customHeight="1">
      <c r="A45" s="229" t="s">
        <v>85</v>
      </c>
      <c r="B45" s="244">
        <v>78</v>
      </c>
      <c r="C45" s="244">
        <v>21</v>
      </c>
      <c r="D45" s="47"/>
    </row>
    <row r="46" spans="1:4" ht="13.5" customHeight="1">
      <c r="A46" s="229" t="s">
        <v>88</v>
      </c>
      <c r="B46" s="244">
        <v>39.83</v>
      </c>
      <c r="C46" s="244">
        <v>65.03</v>
      </c>
      <c r="D46" s="47"/>
    </row>
    <row r="47" spans="1:4" ht="13.5" customHeight="1">
      <c r="A47" s="229" t="s">
        <v>227</v>
      </c>
      <c r="B47" s="244">
        <v>67.8</v>
      </c>
      <c r="C47" s="244">
        <v>90.8</v>
      </c>
      <c r="D47" s="47"/>
    </row>
    <row r="48" spans="1:4" ht="13.5" customHeight="1">
      <c r="A48" s="229" t="s">
        <v>91</v>
      </c>
      <c r="B48" s="244">
        <v>40</v>
      </c>
      <c r="C48" s="244">
        <v>78.5</v>
      </c>
      <c r="D48" s="47"/>
    </row>
    <row r="49" spans="1:4" ht="13.5" customHeight="1">
      <c r="A49" s="229" t="s">
        <v>92</v>
      </c>
      <c r="B49" s="244">
        <v>69.09</v>
      </c>
      <c r="C49" s="244">
        <v>87.33</v>
      </c>
      <c r="D49" s="47"/>
    </row>
    <row r="50" spans="1:4" ht="13.5" customHeight="1">
      <c r="A50" s="229" t="s">
        <v>189</v>
      </c>
      <c r="B50" s="244">
        <v>45</v>
      </c>
      <c r="C50" s="244">
        <v>40</v>
      </c>
      <c r="D50" s="47"/>
    </row>
    <row r="51" spans="1:4" ht="13.5" customHeight="1">
      <c r="A51" s="229" t="s">
        <v>96</v>
      </c>
      <c r="B51" s="244">
        <v>45</v>
      </c>
      <c r="C51" s="244">
        <v>72</v>
      </c>
      <c r="D51" s="47"/>
    </row>
    <row r="52" spans="1:4" ht="13.5" customHeight="1">
      <c r="A52" s="229" t="s">
        <v>98</v>
      </c>
      <c r="B52" s="244">
        <v>33.04</v>
      </c>
      <c r="C52" s="244">
        <v>56.66</v>
      </c>
      <c r="D52" s="47"/>
    </row>
    <row r="53" spans="1:4" ht="13.5" customHeight="1">
      <c r="A53" s="229" t="s">
        <v>99</v>
      </c>
      <c r="B53" s="244">
        <v>41</v>
      </c>
      <c r="C53" s="244">
        <v>59</v>
      </c>
      <c r="D53" s="47"/>
    </row>
    <row r="54" spans="1:4" ht="13.5" customHeight="1">
      <c r="A54" s="229" t="s">
        <v>228</v>
      </c>
      <c r="B54" s="244">
        <v>51.76</v>
      </c>
      <c r="C54" s="244">
        <v>93.95</v>
      </c>
      <c r="D54" s="47"/>
    </row>
    <row r="55" spans="1:4" ht="13.5" customHeight="1">
      <c r="A55" s="229" t="s">
        <v>102</v>
      </c>
      <c r="B55" s="244">
        <v>29.17</v>
      </c>
      <c r="C55" s="244">
        <v>47.61</v>
      </c>
      <c r="D55" s="47"/>
    </row>
    <row r="56" spans="1:4" ht="13.5" customHeight="1">
      <c r="A56" s="229" t="s">
        <v>104</v>
      </c>
      <c r="B56" s="244">
        <v>62.24</v>
      </c>
      <c r="C56" s="244">
        <v>84.29</v>
      </c>
      <c r="D56" s="47"/>
    </row>
    <row r="57" spans="1:4" ht="13.5" customHeight="1">
      <c r="A57" s="229" t="s">
        <v>105</v>
      </c>
      <c r="B57" s="244">
        <v>45</v>
      </c>
      <c r="C57" s="244">
        <v>80</v>
      </c>
      <c r="D57" s="47"/>
    </row>
    <row r="58" spans="1:4" ht="13.5" customHeight="1">
      <c r="A58" s="229" t="s">
        <v>106</v>
      </c>
      <c r="B58" s="244">
        <v>29.79</v>
      </c>
      <c r="C58" s="244">
        <v>44.81</v>
      </c>
      <c r="D58" s="47"/>
    </row>
    <row r="59" spans="1:4" ht="13.5" customHeight="1">
      <c r="A59" s="229" t="s">
        <v>108</v>
      </c>
      <c r="B59" s="244">
        <v>51.41</v>
      </c>
      <c r="C59" s="244">
        <v>80.150000000000006</v>
      </c>
      <c r="D59" s="47"/>
    </row>
    <row r="60" spans="1:4" ht="14.25" customHeight="1">
      <c r="A60" s="229" t="s">
        <v>109</v>
      </c>
      <c r="B60" s="244">
        <v>70.09</v>
      </c>
      <c r="C60" s="244">
        <v>87.31</v>
      </c>
    </row>
    <row r="61" spans="1:4" ht="14.25" customHeight="1">
      <c r="A61" s="229" t="s">
        <v>229</v>
      </c>
      <c r="B61" s="244">
        <v>38.93</v>
      </c>
      <c r="C61" s="244">
        <v>71.569999999999993</v>
      </c>
    </row>
    <row r="62" spans="1:4" ht="14.25" customHeight="1">
      <c r="A62" s="229" t="s">
        <v>112</v>
      </c>
      <c r="B62" s="244">
        <v>41.82</v>
      </c>
      <c r="C62" s="244">
        <v>74</v>
      </c>
    </row>
    <row r="63" spans="1:4" ht="14.25" customHeight="1">
      <c r="A63" s="229" t="s">
        <v>324</v>
      </c>
      <c r="B63" s="244">
        <v>43.75</v>
      </c>
      <c r="C63" s="244">
        <v>78.13</v>
      </c>
    </row>
    <row r="64" spans="1:4" ht="14.25" customHeight="1">
      <c r="A64" s="229" t="s">
        <v>114</v>
      </c>
      <c r="B64" s="244">
        <v>45.88</v>
      </c>
      <c r="C64" s="244">
        <v>76.55</v>
      </c>
    </row>
    <row r="65" spans="1:3" ht="14.25" customHeight="1">
      <c r="A65" s="229" t="s">
        <v>116</v>
      </c>
      <c r="B65" s="244">
        <v>59.94</v>
      </c>
      <c r="C65" s="244">
        <v>79.349999999999994</v>
      </c>
    </row>
    <row r="66" spans="1:3" ht="14.25" customHeight="1">
      <c r="A66" s="229" t="s">
        <v>190</v>
      </c>
      <c r="B66" s="244">
        <v>32</v>
      </c>
      <c r="C66" s="244">
        <v>62</v>
      </c>
    </row>
    <row r="67" spans="1:3" ht="14.25" customHeight="1">
      <c r="A67" s="229" t="s">
        <v>332</v>
      </c>
      <c r="B67" s="244">
        <v>50.62</v>
      </c>
      <c r="C67" s="244">
        <v>87.04</v>
      </c>
    </row>
    <row r="68" spans="1:3" ht="14.25" customHeight="1">
      <c r="A68" s="229" t="s">
        <v>124</v>
      </c>
      <c r="B68" s="244">
        <v>58</v>
      </c>
      <c r="C68" s="244">
        <v>42</v>
      </c>
    </row>
    <row r="69" spans="1:3" ht="14.25" customHeight="1">
      <c r="A69" s="229" t="s">
        <v>125</v>
      </c>
      <c r="B69" s="244">
        <v>50</v>
      </c>
      <c r="C69" s="244">
        <v>85</v>
      </c>
    </row>
    <row r="70" spans="1:3" ht="14.25" customHeight="1">
      <c r="A70" s="229" t="s">
        <v>230</v>
      </c>
      <c r="B70" s="244">
        <v>70</v>
      </c>
      <c r="C70" s="244">
        <v>0</v>
      </c>
    </row>
    <row r="71" spans="1:3" ht="14.25" customHeight="1">
      <c r="A71" s="229" t="s">
        <v>126</v>
      </c>
      <c r="B71" s="244">
        <v>71</v>
      </c>
      <c r="C71" s="244">
        <v>95</v>
      </c>
    </row>
    <row r="72" spans="1:3" ht="14.25" customHeight="1">
      <c r="A72" s="229" t="s">
        <v>191</v>
      </c>
      <c r="B72" s="244">
        <v>31</v>
      </c>
      <c r="C72" s="244">
        <v>52</v>
      </c>
    </row>
    <row r="73" spans="1:3" ht="14.25" customHeight="1">
      <c r="A73" s="229" t="s">
        <v>129</v>
      </c>
      <c r="B73" s="244">
        <v>33.72</v>
      </c>
      <c r="C73" s="244">
        <v>70.03</v>
      </c>
    </row>
    <row r="74" spans="1:3" ht="14.25" customHeight="1">
      <c r="A74" s="229" t="s">
        <v>130</v>
      </c>
      <c r="B74" s="244">
        <v>63.68</v>
      </c>
      <c r="C74" s="244">
        <v>87.31</v>
      </c>
    </row>
    <row r="75" spans="1:3" ht="14.25" customHeight="1">
      <c r="A75" s="229" t="s">
        <v>131</v>
      </c>
      <c r="B75" s="244">
        <v>48.41</v>
      </c>
      <c r="C75" s="244">
        <v>73.78</v>
      </c>
    </row>
    <row r="76" spans="1:3" ht="14.25" customHeight="1">
      <c r="A76" s="229" t="s">
        <v>132</v>
      </c>
      <c r="B76" s="244">
        <v>44.07</v>
      </c>
      <c r="C76" s="244">
        <v>77.78</v>
      </c>
    </row>
    <row r="77" spans="1:3" ht="14.25" customHeight="1">
      <c r="A77" s="229" t="s">
        <v>134</v>
      </c>
      <c r="B77" s="244">
        <v>38</v>
      </c>
      <c r="C77" s="244">
        <v>77</v>
      </c>
    </row>
    <row r="78" spans="1:3" ht="14.25" customHeight="1">
      <c r="A78" s="229" t="s">
        <v>135</v>
      </c>
      <c r="B78" s="244">
        <v>35.840000000000003</v>
      </c>
      <c r="C78" s="244">
        <v>62.96</v>
      </c>
    </row>
    <row r="79" spans="1:3" ht="14.25" customHeight="1">
      <c r="A79" s="229" t="s">
        <v>232</v>
      </c>
      <c r="B79" s="244">
        <v>64</v>
      </c>
      <c r="C79" s="244">
        <v>85</v>
      </c>
    </row>
    <row r="80" spans="1:3" ht="14.25" customHeight="1">
      <c r="A80" s="229" t="s">
        <v>233</v>
      </c>
      <c r="B80" s="244">
        <v>58</v>
      </c>
      <c r="C80" s="244">
        <v>83</v>
      </c>
    </row>
    <row r="81" spans="1:3" ht="14.25" customHeight="1">
      <c r="A81" s="229" t="s">
        <v>325</v>
      </c>
      <c r="B81" s="244">
        <v>49.02</v>
      </c>
      <c r="C81" s="244">
        <v>77.14</v>
      </c>
    </row>
    <row r="82" spans="1:3" ht="14.25" customHeight="1">
      <c r="A82" s="229" t="s">
        <v>137</v>
      </c>
      <c r="B82" s="244">
        <v>46.77</v>
      </c>
      <c r="C82" s="244">
        <v>83.69</v>
      </c>
    </row>
    <row r="83" spans="1:3" ht="14.25" customHeight="1">
      <c r="A83" s="229" t="s">
        <v>138</v>
      </c>
      <c r="B83" s="244">
        <v>74.5</v>
      </c>
      <c r="C83" s="244">
        <v>80.599999999999994</v>
      </c>
    </row>
    <row r="84" spans="1:3" ht="14.25" customHeight="1">
      <c r="A84" s="229" t="s">
        <v>139</v>
      </c>
      <c r="B84" s="244">
        <v>55.46</v>
      </c>
      <c r="C84" s="244">
        <v>82.21</v>
      </c>
    </row>
    <row r="85" spans="1:3" ht="14.25" customHeight="1">
      <c r="A85" s="229" t="s">
        <v>140</v>
      </c>
      <c r="B85" s="244">
        <v>48.68</v>
      </c>
      <c r="C85" s="244">
        <v>78.599999999999994</v>
      </c>
    </row>
    <row r="86" spans="1:3" ht="14.25" customHeight="1">
      <c r="A86" s="229" t="s">
        <v>142</v>
      </c>
      <c r="B86" s="244">
        <v>47.52</v>
      </c>
      <c r="C86" s="244">
        <v>80.58</v>
      </c>
    </row>
    <row r="87" spans="1:3" ht="14.25" customHeight="1">
      <c r="A87" s="229" t="s">
        <v>144</v>
      </c>
      <c r="B87" s="244">
        <v>74.86</v>
      </c>
      <c r="C87" s="244">
        <v>92.47</v>
      </c>
    </row>
    <row r="88" spans="1:3" ht="14.25" customHeight="1">
      <c r="A88" s="229" t="s">
        <v>145</v>
      </c>
      <c r="B88" s="244">
        <v>64</v>
      </c>
      <c r="C88" s="244">
        <v>89</v>
      </c>
    </row>
    <row r="89" spans="1:3" ht="14.25" customHeight="1">
      <c r="A89" s="229" t="s">
        <v>326</v>
      </c>
      <c r="B89" s="244">
        <v>61</v>
      </c>
      <c r="C89" s="244">
        <v>88</v>
      </c>
    </row>
    <row r="90" spans="1:3" ht="14.25" customHeight="1">
      <c r="A90" s="229" t="s">
        <v>150</v>
      </c>
      <c r="B90" s="244">
        <v>25.27</v>
      </c>
      <c r="C90" s="244">
        <v>50.64</v>
      </c>
    </row>
    <row r="91" spans="1:3" ht="14.25" customHeight="1">
      <c r="A91" s="229" t="s">
        <v>545</v>
      </c>
      <c r="B91" s="244">
        <v>51.09</v>
      </c>
      <c r="C91" s="244">
        <v>69.569999999999993</v>
      </c>
    </row>
    <row r="92" spans="1:3" ht="14.25" customHeight="1">
      <c r="A92" s="229" t="s">
        <v>236</v>
      </c>
      <c r="B92" s="244">
        <v>20.190000000000001</v>
      </c>
      <c r="C92" s="244">
        <v>46.44</v>
      </c>
    </row>
    <row r="93" spans="1:3" ht="14.25" customHeight="1">
      <c r="A93" s="229" t="s">
        <v>153</v>
      </c>
      <c r="B93" s="244">
        <v>47.79</v>
      </c>
      <c r="C93" s="244">
        <v>74.61</v>
      </c>
    </row>
    <row r="94" spans="1:3" ht="14.25" customHeight="1">
      <c r="A94" s="229" t="s">
        <v>160</v>
      </c>
      <c r="B94" s="244">
        <v>33.5</v>
      </c>
      <c r="C94" s="244">
        <v>51.6</v>
      </c>
    </row>
    <row r="95" spans="1:3" ht="14.25" customHeight="1">
      <c r="A95" s="229" t="s">
        <v>162</v>
      </c>
      <c r="B95" s="244">
        <v>56</v>
      </c>
      <c r="C95" s="244">
        <v>71</v>
      </c>
    </row>
    <row r="96" spans="1:3" ht="14.25" customHeight="1">
      <c r="A96" s="229" t="s">
        <v>237</v>
      </c>
      <c r="B96" s="244">
        <v>44.1</v>
      </c>
      <c r="C96" s="244">
        <v>70.900000000000006</v>
      </c>
    </row>
    <row r="97" spans="1:3" ht="14.25" customHeight="1">
      <c r="A97" s="229" t="s">
        <v>163</v>
      </c>
      <c r="B97" s="244">
        <v>23.17</v>
      </c>
      <c r="C97" s="244">
        <v>42.57</v>
      </c>
    </row>
    <row r="98" spans="1:3" ht="14.25" customHeight="1">
      <c r="A98" s="229" t="s">
        <v>164</v>
      </c>
      <c r="B98" s="244">
        <v>43.6</v>
      </c>
      <c r="C98" s="244">
        <v>71.760000000000005</v>
      </c>
    </row>
    <row r="99" spans="1:3" ht="14.25" customHeight="1">
      <c r="A99" s="229" t="s">
        <v>192</v>
      </c>
      <c r="B99" s="244">
        <v>34.979999999999997</v>
      </c>
      <c r="C99" s="244">
        <v>85.67</v>
      </c>
    </row>
    <row r="100" spans="1:3" ht="14.25" customHeight="1">
      <c r="A100" s="229" t="s">
        <v>166</v>
      </c>
      <c r="B100" s="244">
        <v>59</v>
      </c>
      <c r="C100" s="244">
        <v>91</v>
      </c>
    </row>
    <row r="101" spans="1:3" ht="14.25" customHeight="1">
      <c r="A101" s="229" t="s">
        <v>167</v>
      </c>
      <c r="B101" s="244">
        <v>64.73</v>
      </c>
      <c r="C101" s="244">
        <v>82.46</v>
      </c>
    </row>
    <row r="102" spans="1:3" ht="14.25" customHeight="1">
      <c r="A102" s="229" t="s">
        <v>193</v>
      </c>
      <c r="B102" s="244">
        <v>42</v>
      </c>
      <c r="C102" s="244">
        <v>35</v>
      </c>
    </row>
    <row r="103" spans="1:3" ht="14.25" customHeight="1">
      <c r="B103" s="97"/>
    </row>
    <row r="104" spans="1:3" ht="14.25" customHeight="1">
      <c r="A104" s="209" t="s">
        <v>11</v>
      </c>
      <c r="B104" s="298">
        <f>MEDIAN(B13:B102)</f>
        <v>48.545000000000002</v>
      </c>
      <c r="C104" s="298">
        <f>MEDIAN(C13:C102)</f>
        <v>77.954999999999998</v>
      </c>
    </row>
    <row r="105" spans="1:3" ht="14.25" customHeight="1">
      <c r="A105" s="209" t="s">
        <v>10</v>
      </c>
      <c r="B105" s="298">
        <f>AVERAGE(B13:B102)</f>
        <v>49.525333333333329</v>
      </c>
      <c r="C105" s="298">
        <f>AVERAGE(C13:C102)</f>
        <v>71.025555555555556</v>
      </c>
    </row>
  </sheetData>
  <conditionalFormatting sqref="B13:C58">
    <cfRule type="cellIs" dxfId="68" priority="3" operator="lessThan">
      <formula>0</formula>
    </cfRule>
    <cfRule type="cellIs" dxfId="67" priority="4" operator="equal">
      <formula>0</formula>
    </cfRule>
  </conditionalFormatting>
  <conditionalFormatting sqref="B59:C102">
    <cfRule type="cellIs" dxfId="66" priority="1" operator="lessThan">
      <formula>0</formula>
    </cfRule>
    <cfRule type="cellIs" dxfId="65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5CDC-A38E-440F-A856-7B19B030F947}">
  <sheetPr codeName="Sheet62"/>
  <dimension ref="A1:J97"/>
  <sheetViews>
    <sheetView zoomScaleNormal="100" workbookViewId="0">
      <pane ySplit="1" topLeftCell="A70" activePane="bottomLeft" state="frozen"/>
      <selection pane="bottomLeft" activeCell="F81" sqref="F81"/>
      <selection activeCell="D58" sqref="D58"/>
    </sheetView>
  </sheetViews>
  <sheetFormatPr defaultColWidth="9.140625" defaultRowHeight="12.75"/>
  <cols>
    <col min="1" max="1" width="4.42578125" style="26" customWidth="1"/>
    <col min="2" max="2" width="22.85546875" customWidth="1"/>
    <col min="3" max="3" width="7.42578125" style="313" customWidth="1"/>
    <col min="4" max="4" width="9.42578125" style="314" customWidth="1"/>
    <col min="5" max="5" width="10.7109375" customWidth="1"/>
    <col min="6" max="6" width="19.85546875" style="97" customWidth="1"/>
    <col min="7" max="7" width="7.5703125" style="269" customWidth="1"/>
    <col min="8" max="8" width="9.140625" style="66"/>
    <col min="9" max="9" width="25.28515625" style="26" bestFit="1" customWidth="1"/>
    <col min="10" max="10" width="28.140625" style="66" bestFit="1" customWidth="1"/>
    <col min="11" max="11" width="11.28515625" bestFit="1" customWidth="1"/>
    <col min="19" max="19" width="14.85546875" bestFit="1" customWidth="1"/>
    <col min="20" max="21" width="8.7109375" customWidth="1"/>
  </cols>
  <sheetData>
    <row r="1" spans="1:4" ht="15">
      <c r="B1" s="312" t="s">
        <v>546</v>
      </c>
    </row>
    <row r="2" spans="1:4">
      <c r="B2" s="315" t="s">
        <v>547</v>
      </c>
      <c r="D2" s="316"/>
    </row>
    <row r="3" spans="1:4">
      <c r="B3" s="315"/>
      <c r="D3" s="316"/>
    </row>
    <row r="4" spans="1:4">
      <c r="A4" s="26">
        <v>1</v>
      </c>
      <c r="B4" s="293" t="s">
        <v>91</v>
      </c>
      <c r="C4" s="244">
        <v>51.08</v>
      </c>
      <c r="D4" s="227"/>
    </row>
    <row r="5" spans="1:4">
      <c r="A5" s="26">
        <v>2</v>
      </c>
      <c r="B5" s="293" t="s">
        <v>322</v>
      </c>
      <c r="C5" s="244">
        <v>48.16</v>
      </c>
      <c r="D5" s="227"/>
    </row>
    <row r="6" spans="1:4">
      <c r="A6" s="26">
        <v>3</v>
      </c>
      <c r="B6" s="293" t="s">
        <v>98</v>
      </c>
      <c r="C6" s="244">
        <v>48.1</v>
      </c>
      <c r="D6" s="227"/>
    </row>
    <row r="7" spans="1:4">
      <c r="A7" s="26">
        <v>4</v>
      </c>
      <c r="B7" s="293" t="s">
        <v>37</v>
      </c>
      <c r="C7" s="244">
        <v>46.21</v>
      </c>
      <c r="D7" s="227"/>
    </row>
    <row r="8" spans="1:4">
      <c r="A8" s="26">
        <v>5</v>
      </c>
      <c r="B8" s="293" t="s">
        <v>29</v>
      </c>
      <c r="C8" s="244">
        <v>45.62</v>
      </c>
      <c r="D8" s="227"/>
    </row>
    <row r="9" spans="1:4">
      <c r="A9" s="26">
        <v>6</v>
      </c>
      <c r="B9" s="293" t="s">
        <v>193</v>
      </c>
      <c r="C9" s="244">
        <v>45.44</v>
      </c>
      <c r="D9" s="227"/>
    </row>
    <row r="10" spans="1:4">
      <c r="A10" s="26">
        <v>7</v>
      </c>
      <c r="B10" s="293" t="s">
        <v>324</v>
      </c>
      <c r="C10" s="244">
        <v>45.31</v>
      </c>
      <c r="D10" s="227"/>
    </row>
    <row r="11" spans="1:4">
      <c r="A11" s="26">
        <v>8</v>
      </c>
      <c r="B11" s="293" t="s">
        <v>138</v>
      </c>
      <c r="C11" s="244">
        <v>44.88</v>
      </c>
      <c r="D11" s="227"/>
    </row>
    <row r="12" spans="1:4">
      <c r="A12" s="26">
        <v>9</v>
      </c>
      <c r="B12" s="293" t="s">
        <v>63</v>
      </c>
      <c r="C12" s="244">
        <v>43.35</v>
      </c>
      <c r="D12" s="227"/>
    </row>
    <row r="13" spans="1:4">
      <c r="A13" s="26">
        <v>10</v>
      </c>
      <c r="B13" s="293" t="s">
        <v>325</v>
      </c>
      <c r="C13" s="244">
        <v>43.35</v>
      </c>
      <c r="D13" s="227"/>
    </row>
    <row r="14" spans="1:4">
      <c r="A14" s="26">
        <v>11</v>
      </c>
      <c r="B14" s="293" t="s">
        <v>332</v>
      </c>
      <c r="C14" s="244">
        <v>43.34</v>
      </c>
      <c r="D14" s="227"/>
    </row>
    <row r="15" spans="1:4">
      <c r="A15" s="26">
        <v>12</v>
      </c>
      <c r="B15" s="293" t="s">
        <v>44</v>
      </c>
      <c r="C15" s="244">
        <v>43.01</v>
      </c>
      <c r="D15" s="227"/>
    </row>
    <row r="16" spans="1:4">
      <c r="A16" s="26">
        <v>13</v>
      </c>
      <c r="B16" s="293" t="s">
        <v>190</v>
      </c>
      <c r="C16" s="244">
        <v>42.74</v>
      </c>
      <c r="D16" s="227"/>
    </row>
    <row r="17" spans="1:4">
      <c r="A17" s="26">
        <v>14</v>
      </c>
      <c r="B17" s="293" t="s">
        <v>99</v>
      </c>
      <c r="C17" s="244">
        <v>42.56</v>
      </c>
      <c r="D17" s="227"/>
    </row>
    <row r="18" spans="1:4">
      <c r="A18" s="26">
        <v>15</v>
      </c>
      <c r="B18" s="293" t="s">
        <v>150</v>
      </c>
      <c r="C18" s="244">
        <v>42.34</v>
      </c>
      <c r="D18" s="227"/>
    </row>
    <row r="19" spans="1:4">
      <c r="A19" s="26">
        <v>16</v>
      </c>
      <c r="B19" s="293" t="s">
        <v>187</v>
      </c>
      <c r="C19" s="244">
        <v>42.01</v>
      </c>
      <c r="D19" s="227"/>
    </row>
    <row r="20" spans="1:4">
      <c r="A20" s="26">
        <v>17</v>
      </c>
      <c r="B20" s="293" t="s">
        <v>60</v>
      </c>
      <c r="C20" s="244">
        <v>41.48</v>
      </c>
      <c r="D20" s="227"/>
    </row>
    <row r="21" spans="1:4">
      <c r="A21" s="26">
        <v>18</v>
      </c>
      <c r="B21" s="293" t="s">
        <v>153</v>
      </c>
      <c r="C21" s="244">
        <v>41.29</v>
      </c>
      <c r="D21" s="227"/>
    </row>
    <row r="22" spans="1:4">
      <c r="A22" s="26">
        <v>19</v>
      </c>
      <c r="B22" s="293" t="s">
        <v>132</v>
      </c>
      <c r="C22" s="244">
        <v>41.17</v>
      </c>
      <c r="D22" s="227"/>
    </row>
    <row r="23" spans="1:4">
      <c r="A23" s="26">
        <v>20</v>
      </c>
      <c r="B23" s="293" t="s">
        <v>237</v>
      </c>
      <c r="C23" s="244">
        <v>41</v>
      </c>
      <c r="D23" s="227"/>
    </row>
    <row r="24" spans="1:4">
      <c r="A24" s="26">
        <v>21</v>
      </c>
      <c r="B24" s="293" t="s">
        <v>59</v>
      </c>
      <c r="C24" s="244">
        <v>40.840000000000003</v>
      </c>
      <c r="D24" s="227"/>
    </row>
    <row r="25" spans="1:4">
      <c r="A25" s="26">
        <v>22</v>
      </c>
      <c r="B25" s="293" t="s">
        <v>75</v>
      </c>
      <c r="C25" s="244">
        <v>40.75</v>
      </c>
      <c r="D25" s="227"/>
    </row>
    <row r="26" spans="1:4">
      <c r="A26" s="26">
        <v>23</v>
      </c>
      <c r="B26" s="293" t="s">
        <v>529</v>
      </c>
      <c r="C26" s="244">
        <v>40.520000000000003</v>
      </c>
      <c r="D26" s="227"/>
    </row>
    <row r="27" spans="1:4">
      <c r="A27" s="26">
        <v>24</v>
      </c>
      <c r="B27" s="293" t="s">
        <v>139</v>
      </c>
      <c r="C27" s="244">
        <v>39.880000000000003</v>
      </c>
      <c r="D27" s="227"/>
    </row>
    <row r="28" spans="1:4">
      <c r="A28" s="26">
        <v>25</v>
      </c>
      <c r="B28" s="293" t="s">
        <v>33</v>
      </c>
      <c r="C28" s="244">
        <v>39.729999999999997</v>
      </c>
      <c r="D28" s="227"/>
    </row>
    <row r="29" spans="1:4">
      <c r="A29" s="26">
        <v>26</v>
      </c>
      <c r="B29" s="293" t="s">
        <v>47</v>
      </c>
      <c r="C29" s="244">
        <v>39.369999999999997</v>
      </c>
      <c r="D29" s="227"/>
    </row>
    <row r="30" spans="1:4">
      <c r="A30" s="26">
        <v>27</v>
      </c>
      <c r="B30" s="293" t="s">
        <v>104</v>
      </c>
      <c r="C30" s="244">
        <v>38.83</v>
      </c>
      <c r="D30" s="227"/>
    </row>
    <row r="31" spans="1:4">
      <c r="A31" s="26">
        <v>28</v>
      </c>
      <c r="B31" s="293" t="s">
        <v>162</v>
      </c>
      <c r="C31" s="244">
        <v>38.78</v>
      </c>
      <c r="D31" s="227"/>
    </row>
    <row r="32" spans="1:4">
      <c r="A32" s="26">
        <v>29</v>
      </c>
      <c r="B32" s="293" t="s">
        <v>65</v>
      </c>
      <c r="C32" s="244">
        <v>38.5</v>
      </c>
      <c r="D32" s="227"/>
    </row>
    <row r="33" spans="1:4">
      <c r="A33" s="26">
        <v>30</v>
      </c>
      <c r="B33" s="293" t="s">
        <v>96</v>
      </c>
      <c r="C33" s="244">
        <v>38.450000000000003</v>
      </c>
      <c r="D33" s="227"/>
    </row>
    <row r="34" spans="1:4">
      <c r="A34" s="26">
        <v>31</v>
      </c>
      <c r="B34" s="293" t="s">
        <v>142</v>
      </c>
      <c r="C34" s="244">
        <v>38.14</v>
      </c>
      <c r="D34" s="227"/>
    </row>
    <row r="35" spans="1:4">
      <c r="A35" s="26">
        <v>32</v>
      </c>
      <c r="B35" s="293" t="s">
        <v>166</v>
      </c>
      <c r="C35" s="244">
        <v>38.11</v>
      </c>
      <c r="D35" s="227"/>
    </row>
    <row r="36" spans="1:4">
      <c r="A36" s="26">
        <v>33</v>
      </c>
      <c r="B36" s="293" t="s">
        <v>112</v>
      </c>
      <c r="C36" s="244">
        <v>37.67</v>
      </c>
      <c r="D36" s="227"/>
    </row>
    <row r="37" spans="1:4">
      <c r="A37" s="26">
        <v>34</v>
      </c>
      <c r="B37" s="293" t="s">
        <v>233</v>
      </c>
      <c r="C37" s="244">
        <v>37.61</v>
      </c>
      <c r="D37" s="227"/>
    </row>
    <row r="38" spans="1:4">
      <c r="A38" s="26">
        <v>35</v>
      </c>
      <c r="B38" s="293" t="s">
        <v>230</v>
      </c>
      <c r="C38" s="244">
        <v>37.590000000000003</v>
      </c>
      <c r="D38" s="227"/>
    </row>
    <row r="39" spans="1:4">
      <c r="A39" s="26">
        <v>36</v>
      </c>
      <c r="B39" s="293" t="s">
        <v>38</v>
      </c>
      <c r="C39" s="244">
        <v>37.24</v>
      </c>
      <c r="D39" s="227"/>
    </row>
    <row r="40" spans="1:4">
      <c r="A40" s="26">
        <v>37</v>
      </c>
      <c r="B40" s="293" t="s">
        <v>82</v>
      </c>
      <c r="C40" s="244">
        <v>36.950000000000003</v>
      </c>
      <c r="D40" s="227"/>
    </row>
    <row r="41" spans="1:4">
      <c r="A41" s="26">
        <v>38</v>
      </c>
      <c r="B41" s="293" t="s">
        <v>85</v>
      </c>
      <c r="C41" s="244">
        <v>36.17</v>
      </c>
      <c r="D41" s="227"/>
    </row>
    <row r="42" spans="1:4">
      <c r="A42" s="26">
        <v>39</v>
      </c>
      <c r="B42" s="293" t="s">
        <v>56</v>
      </c>
      <c r="C42" s="244">
        <v>36.090000000000003</v>
      </c>
      <c r="D42" s="227"/>
    </row>
    <row r="43" spans="1:4">
      <c r="A43" s="26">
        <v>40</v>
      </c>
      <c r="B43" s="293" t="s">
        <v>30</v>
      </c>
      <c r="C43" s="244">
        <v>36.07</v>
      </c>
      <c r="D43" s="227"/>
    </row>
    <row r="44" spans="1:4">
      <c r="A44" s="26">
        <v>41</v>
      </c>
      <c r="B44" s="293" t="s">
        <v>74</v>
      </c>
      <c r="C44" s="244">
        <v>35.630000000000003</v>
      </c>
      <c r="D44" s="227"/>
    </row>
    <row r="45" spans="1:4">
      <c r="A45" s="26">
        <v>42</v>
      </c>
      <c r="B45" s="293" t="s">
        <v>164</v>
      </c>
      <c r="C45" s="244">
        <v>35.51</v>
      </c>
      <c r="D45" s="227"/>
    </row>
    <row r="46" spans="1:4">
      <c r="A46" s="26">
        <v>43</v>
      </c>
      <c r="B46" s="293" t="s">
        <v>191</v>
      </c>
      <c r="C46" s="244">
        <v>35.31</v>
      </c>
      <c r="D46" s="227"/>
    </row>
    <row r="47" spans="1:4">
      <c r="A47" s="26">
        <v>44</v>
      </c>
      <c r="B47" s="293" t="s">
        <v>323</v>
      </c>
      <c r="C47" s="244">
        <v>35.22</v>
      </c>
      <c r="D47" s="227"/>
    </row>
    <row r="48" spans="1:4">
      <c r="A48" s="26">
        <v>45</v>
      </c>
      <c r="B48" s="293" t="s">
        <v>215</v>
      </c>
      <c r="C48" s="244">
        <v>35.07</v>
      </c>
      <c r="D48" s="227"/>
    </row>
    <row r="49" spans="1:4">
      <c r="A49" s="26">
        <v>46</v>
      </c>
      <c r="B49" s="293" t="s">
        <v>102</v>
      </c>
      <c r="C49" s="244">
        <v>34.549999999999997</v>
      </c>
      <c r="D49" s="227"/>
    </row>
    <row r="50" spans="1:4">
      <c r="A50" s="26">
        <v>47</v>
      </c>
      <c r="B50" s="293" t="s">
        <v>119</v>
      </c>
      <c r="C50" s="244">
        <v>34.42</v>
      </c>
      <c r="D50" s="227"/>
    </row>
    <row r="51" spans="1:4">
      <c r="A51" s="26">
        <v>48</v>
      </c>
      <c r="B51" s="26" t="s">
        <v>326</v>
      </c>
      <c r="C51" s="70">
        <v>34.18</v>
      </c>
    </row>
    <row r="52" spans="1:4">
      <c r="A52" s="26">
        <v>49</v>
      </c>
      <c r="B52" s="26" t="s">
        <v>79</v>
      </c>
      <c r="C52" s="70">
        <v>33.07</v>
      </c>
    </row>
    <row r="53" spans="1:4">
      <c r="A53" s="26">
        <v>50</v>
      </c>
      <c r="B53" s="26" t="s">
        <v>185</v>
      </c>
      <c r="C53" s="70">
        <v>33.049999999999997</v>
      </c>
    </row>
    <row r="54" spans="1:4">
      <c r="A54" s="26">
        <v>51</v>
      </c>
      <c r="B54" s="26" t="s">
        <v>226</v>
      </c>
      <c r="C54" s="70">
        <v>32.96</v>
      </c>
    </row>
    <row r="55" spans="1:4">
      <c r="A55" s="26">
        <v>52</v>
      </c>
      <c r="B55" s="26" t="s">
        <v>114</v>
      </c>
      <c r="C55" s="70">
        <v>32.89</v>
      </c>
    </row>
    <row r="56" spans="1:4">
      <c r="A56" s="26">
        <v>53</v>
      </c>
      <c r="B56" s="26" t="s">
        <v>140</v>
      </c>
      <c r="C56" s="70">
        <v>32.76</v>
      </c>
    </row>
    <row r="57" spans="1:4">
      <c r="A57" s="26">
        <v>54</v>
      </c>
      <c r="B57" s="26" t="s">
        <v>134</v>
      </c>
      <c r="C57" s="70">
        <v>32.74</v>
      </c>
    </row>
    <row r="58" spans="1:4">
      <c r="A58" s="26">
        <v>55</v>
      </c>
      <c r="B58" s="26" t="s">
        <v>229</v>
      </c>
      <c r="C58" s="70">
        <v>32.64</v>
      </c>
    </row>
    <row r="59" spans="1:4">
      <c r="A59" s="26">
        <v>56</v>
      </c>
      <c r="B59" s="26" t="s">
        <v>236</v>
      </c>
      <c r="C59" s="70">
        <v>32.31</v>
      </c>
    </row>
    <row r="60" spans="1:4">
      <c r="A60" s="26">
        <v>57</v>
      </c>
      <c r="B60" s="26" t="s">
        <v>192</v>
      </c>
      <c r="C60" s="70">
        <v>32.049999999999997</v>
      </c>
    </row>
    <row r="61" spans="1:4">
      <c r="A61" s="26">
        <v>58</v>
      </c>
      <c r="B61" s="26" t="s">
        <v>88</v>
      </c>
      <c r="C61" s="70">
        <v>31.4</v>
      </c>
    </row>
    <row r="62" spans="1:4">
      <c r="A62" s="26">
        <v>59</v>
      </c>
      <c r="B62" s="26" t="s">
        <v>108</v>
      </c>
      <c r="C62" s="70">
        <v>31.15</v>
      </c>
    </row>
    <row r="63" spans="1:4">
      <c r="A63" s="26">
        <v>60</v>
      </c>
      <c r="B63" s="26" t="s">
        <v>116</v>
      </c>
      <c r="C63" s="70">
        <v>30.97</v>
      </c>
    </row>
    <row r="64" spans="1:4">
      <c r="A64" s="26">
        <v>61</v>
      </c>
      <c r="B64" s="26" t="s">
        <v>137</v>
      </c>
      <c r="C64" s="70">
        <v>30.9</v>
      </c>
    </row>
    <row r="65" spans="1:3">
      <c r="A65" s="26">
        <v>62</v>
      </c>
      <c r="B65" s="26" t="s">
        <v>222</v>
      </c>
      <c r="C65" s="70">
        <v>30.71</v>
      </c>
    </row>
    <row r="66" spans="1:3">
      <c r="A66" s="26">
        <v>63</v>
      </c>
      <c r="B66" s="26" t="s">
        <v>32</v>
      </c>
      <c r="C66" s="70">
        <v>30.34</v>
      </c>
    </row>
    <row r="67" spans="1:3">
      <c r="A67" s="26">
        <v>64</v>
      </c>
      <c r="B67" s="26" t="s">
        <v>49</v>
      </c>
      <c r="C67" s="70">
        <v>29.51</v>
      </c>
    </row>
    <row r="68" spans="1:3">
      <c r="A68" s="26">
        <v>65</v>
      </c>
      <c r="B68" s="26" t="s">
        <v>42</v>
      </c>
      <c r="C68" s="70">
        <v>29.35</v>
      </c>
    </row>
    <row r="69" spans="1:3">
      <c r="A69" s="26">
        <v>66</v>
      </c>
      <c r="B69" s="26" t="s">
        <v>106</v>
      </c>
      <c r="C69" s="70">
        <v>29.22</v>
      </c>
    </row>
    <row r="70" spans="1:3">
      <c r="A70" s="26">
        <v>67</v>
      </c>
      <c r="B70" s="26" t="s">
        <v>228</v>
      </c>
      <c r="C70" s="70">
        <v>29.05</v>
      </c>
    </row>
    <row r="71" spans="1:3">
      <c r="A71" s="26">
        <v>68</v>
      </c>
      <c r="B71" s="26" t="s">
        <v>145</v>
      </c>
      <c r="C71" s="70">
        <v>29.01</v>
      </c>
    </row>
    <row r="72" spans="1:3">
      <c r="A72" s="26">
        <v>69</v>
      </c>
      <c r="B72" s="26" t="s">
        <v>232</v>
      </c>
      <c r="C72" s="70">
        <v>28.98</v>
      </c>
    </row>
    <row r="73" spans="1:3">
      <c r="A73" s="26">
        <v>70</v>
      </c>
      <c r="B73" s="26" t="s">
        <v>70</v>
      </c>
      <c r="C73" s="70">
        <v>28.67</v>
      </c>
    </row>
    <row r="74" spans="1:3">
      <c r="A74" s="26">
        <v>71</v>
      </c>
      <c r="B74" s="26" t="s">
        <v>124</v>
      </c>
      <c r="C74" s="70">
        <v>28.56</v>
      </c>
    </row>
    <row r="75" spans="1:3">
      <c r="A75" s="26">
        <v>72</v>
      </c>
      <c r="B75" s="26" t="s">
        <v>163</v>
      </c>
      <c r="C75" s="70">
        <v>27.8</v>
      </c>
    </row>
    <row r="76" spans="1:3">
      <c r="A76" s="26">
        <v>73</v>
      </c>
      <c r="B76" s="26" t="s">
        <v>54</v>
      </c>
      <c r="C76" s="70">
        <v>27.68</v>
      </c>
    </row>
    <row r="77" spans="1:3">
      <c r="A77" s="26">
        <v>74</v>
      </c>
      <c r="B77" s="26" t="s">
        <v>528</v>
      </c>
      <c r="C77" s="70">
        <v>27.4</v>
      </c>
    </row>
    <row r="78" spans="1:3">
      <c r="A78" s="26">
        <v>75</v>
      </c>
      <c r="B78" s="26" t="s">
        <v>105</v>
      </c>
      <c r="C78" s="70">
        <v>27.24</v>
      </c>
    </row>
    <row r="79" spans="1:3">
      <c r="A79" s="26">
        <v>76</v>
      </c>
      <c r="B79" s="26" t="s">
        <v>92</v>
      </c>
      <c r="C79" s="70">
        <v>26.94</v>
      </c>
    </row>
    <row r="80" spans="1:3">
      <c r="A80" s="26">
        <v>77</v>
      </c>
      <c r="B80" s="26" t="s">
        <v>129</v>
      </c>
      <c r="C80" s="70">
        <v>26.44</v>
      </c>
    </row>
    <row r="81" spans="1:3">
      <c r="A81" s="26">
        <v>78</v>
      </c>
      <c r="B81" s="26" t="s">
        <v>125</v>
      </c>
      <c r="C81" s="70">
        <v>26.14</v>
      </c>
    </row>
    <row r="82" spans="1:3">
      <c r="A82" s="26">
        <v>79</v>
      </c>
      <c r="B82" s="26" t="s">
        <v>189</v>
      </c>
      <c r="C82" s="70">
        <v>25.94</v>
      </c>
    </row>
    <row r="83" spans="1:3">
      <c r="A83" s="26">
        <v>80</v>
      </c>
      <c r="B83" s="26" t="s">
        <v>126</v>
      </c>
      <c r="C83" s="70">
        <v>25.93</v>
      </c>
    </row>
    <row r="84" spans="1:3">
      <c r="A84" s="26">
        <v>81</v>
      </c>
      <c r="B84" s="26" t="s">
        <v>167</v>
      </c>
      <c r="C84" s="70">
        <v>25.53</v>
      </c>
    </row>
    <row r="85" spans="1:3">
      <c r="A85" s="26">
        <v>82</v>
      </c>
      <c r="B85" s="26" t="s">
        <v>144</v>
      </c>
      <c r="C85" s="70">
        <v>24.28</v>
      </c>
    </row>
    <row r="86" spans="1:3">
      <c r="A86" s="26">
        <v>83</v>
      </c>
      <c r="B86" s="26" t="s">
        <v>52</v>
      </c>
      <c r="C86" s="70">
        <v>24.15</v>
      </c>
    </row>
    <row r="87" spans="1:3">
      <c r="A87" s="26">
        <v>84</v>
      </c>
      <c r="B87" s="26" t="s">
        <v>135</v>
      </c>
      <c r="C87" s="70">
        <v>23.94</v>
      </c>
    </row>
    <row r="88" spans="1:3">
      <c r="A88" s="26">
        <v>85</v>
      </c>
      <c r="B88" s="26" t="s">
        <v>57</v>
      </c>
      <c r="C88" s="70">
        <v>23.84</v>
      </c>
    </row>
    <row r="89" spans="1:3">
      <c r="A89" s="26">
        <v>86</v>
      </c>
      <c r="B89" s="26" t="s">
        <v>227</v>
      </c>
      <c r="C89" s="70">
        <v>23.48</v>
      </c>
    </row>
    <row r="90" spans="1:3">
      <c r="A90" s="26">
        <v>87</v>
      </c>
      <c r="B90" s="26" t="s">
        <v>160</v>
      </c>
      <c r="C90" s="70">
        <v>23.27</v>
      </c>
    </row>
    <row r="91" spans="1:3">
      <c r="A91" s="26">
        <v>88</v>
      </c>
      <c r="B91" s="26" t="s">
        <v>109</v>
      </c>
      <c r="C91" s="70">
        <v>22.26</v>
      </c>
    </row>
    <row r="92" spans="1:3">
      <c r="A92" s="26">
        <v>89</v>
      </c>
      <c r="B92" s="26" t="s">
        <v>131</v>
      </c>
      <c r="C92" s="70">
        <v>19.04</v>
      </c>
    </row>
    <row r="93" spans="1:3">
      <c r="A93" s="26">
        <v>90</v>
      </c>
      <c r="B93" s="26" t="s">
        <v>76</v>
      </c>
      <c r="C93" s="70">
        <v>14.3</v>
      </c>
    </row>
    <row r="94" spans="1:3">
      <c r="B94" s="97"/>
      <c r="C94" s="269"/>
    </row>
    <row r="95" spans="1:3">
      <c r="B95" s="97"/>
      <c r="C95" s="269"/>
    </row>
    <row r="96" spans="1:3">
      <c r="B96" s="17" t="s">
        <v>11</v>
      </c>
      <c r="C96" s="317">
        <f>MEDIAN(C4:C93)</f>
        <v>34.81</v>
      </c>
    </row>
    <row r="97" spans="2:3">
      <c r="B97" s="17" t="s">
        <v>10</v>
      </c>
      <c r="C97" s="317">
        <f>AVERAGE(C4:C93)</f>
        <v>34.527888888888903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A694-3C43-46DE-91F9-48150FD0313E}">
  <sheetPr codeName="Sheet63"/>
  <dimension ref="A1:H97"/>
  <sheetViews>
    <sheetView zoomScaleNormal="100" workbookViewId="0">
      <pane ySplit="1" topLeftCell="A66" activePane="bottomLeft" state="frozen"/>
      <selection pane="bottomLeft" activeCell="F91" sqref="F91"/>
      <selection activeCell="D58" sqref="D58"/>
    </sheetView>
  </sheetViews>
  <sheetFormatPr defaultColWidth="9.140625" defaultRowHeight="12.75"/>
  <cols>
    <col min="1" max="1" width="4.85546875" style="26" customWidth="1"/>
    <col min="2" max="2" width="18.85546875" customWidth="1"/>
    <col min="3" max="3" width="7.5703125" style="54" customWidth="1"/>
    <col min="4" max="4" width="9.42578125" style="54" customWidth="1"/>
    <col min="5" max="5" width="10.5703125" style="26" customWidth="1"/>
    <col min="6" max="6" width="21.42578125" customWidth="1"/>
    <col min="7" max="7" width="7.28515625" style="54" customWidth="1"/>
    <col min="8" max="8" width="20.5703125" style="318" bestFit="1" customWidth="1"/>
    <col min="9" max="9" width="31.42578125" customWidth="1"/>
    <col min="10" max="10" width="28.42578125" bestFit="1" customWidth="1"/>
  </cols>
  <sheetData>
    <row r="1" spans="1:4" ht="15">
      <c r="B1" s="1" t="s">
        <v>548</v>
      </c>
    </row>
    <row r="2" spans="1:4">
      <c r="B2" s="14" t="s">
        <v>549</v>
      </c>
    </row>
    <row r="3" spans="1:4">
      <c r="B3" s="14"/>
    </row>
    <row r="4" spans="1:4">
      <c r="A4" s="26">
        <v>1</v>
      </c>
      <c r="B4" s="293" t="s">
        <v>124</v>
      </c>
      <c r="C4" s="294">
        <v>2713</v>
      </c>
      <c r="D4" s="227"/>
    </row>
    <row r="5" spans="1:4">
      <c r="A5" s="26">
        <v>2</v>
      </c>
      <c r="B5" s="293" t="s">
        <v>166</v>
      </c>
      <c r="C5" s="294">
        <v>1422</v>
      </c>
      <c r="D5" s="227"/>
    </row>
    <row r="6" spans="1:4">
      <c r="A6" s="26">
        <v>3</v>
      </c>
      <c r="B6" s="293" t="s">
        <v>232</v>
      </c>
      <c r="C6" s="294">
        <v>675</v>
      </c>
      <c r="D6" s="227"/>
    </row>
    <row r="7" spans="1:4">
      <c r="A7" s="26">
        <v>4</v>
      </c>
      <c r="B7" s="293" t="s">
        <v>145</v>
      </c>
      <c r="C7" s="293">
        <v>620</v>
      </c>
      <c r="D7" s="227"/>
    </row>
    <row r="8" spans="1:4">
      <c r="A8" s="26">
        <v>5</v>
      </c>
      <c r="B8" s="293" t="s">
        <v>104</v>
      </c>
      <c r="C8" s="293">
        <v>407</v>
      </c>
      <c r="D8" s="227"/>
    </row>
    <row r="9" spans="1:4">
      <c r="A9" s="26">
        <v>6</v>
      </c>
      <c r="B9" s="293" t="s">
        <v>326</v>
      </c>
      <c r="C9" s="293">
        <v>363</v>
      </c>
      <c r="D9" s="227"/>
    </row>
    <row r="10" spans="1:4">
      <c r="A10" s="26">
        <v>7</v>
      </c>
      <c r="B10" s="293" t="s">
        <v>57</v>
      </c>
      <c r="C10" s="293">
        <v>342</v>
      </c>
      <c r="D10" s="227"/>
    </row>
    <row r="11" spans="1:4">
      <c r="A11" s="26">
        <v>8</v>
      </c>
      <c r="B11" s="293" t="s">
        <v>126</v>
      </c>
      <c r="C11" s="293">
        <v>334</v>
      </c>
      <c r="D11" s="227"/>
    </row>
    <row r="12" spans="1:4">
      <c r="A12" s="26">
        <v>9</v>
      </c>
      <c r="B12" s="293" t="s">
        <v>38</v>
      </c>
      <c r="C12" s="293">
        <v>333</v>
      </c>
      <c r="D12" s="227"/>
    </row>
    <row r="13" spans="1:4">
      <c r="A13" s="26">
        <v>10</v>
      </c>
      <c r="B13" s="293" t="s">
        <v>237</v>
      </c>
      <c r="C13" s="293">
        <v>265</v>
      </c>
      <c r="D13" s="227"/>
    </row>
    <row r="14" spans="1:4">
      <c r="A14" s="26">
        <v>11</v>
      </c>
      <c r="B14" s="293" t="s">
        <v>189</v>
      </c>
      <c r="C14" s="293">
        <v>255</v>
      </c>
      <c r="D14" s="227"/>
    </row>
    <row r="15" spans="1:4">
      <c r="A15" s="26">
        <v>12</v>
      </c>
      <c r="B15" s="293" t="s">
        <v>109</v>
      </c>
      <c r="C15" s="293">
        <v>240</v>
      </c>
      <c r="D15" s="227"/>
    </row>
    <row r="16" spans="1:4">
      <c r="A16" s="26">
        <v>13</v>
      </c>
      <c r="B16" s="293" t="s">
        <v>59</v>
      </c>
      <c r="C16" s="293">
        <v>223</v>
      </c>
      <c r="D16" s="227"/>
    </row>
    <row r="17" spans="1:4">
      <c r="A17" s="26">
        <v>14</v>
      </c>
      <c r="B17" s="293" t="s">
        <v>70</v>
      </c>
      <c r="C17" s="293">
        <v>215</v>
      </c>
      <c r="D17" s="227"/>
    </row>
    <row r="18" spans="1:4">
      <c r="A18" s="26">
        <v>15</v>
      </c>
      <c r="B18" s="293" t="s">
        <v>132</v>
      </c>
      <c r="C18" s="293">
        <v>202</v>
      </c>
      <c r="D18" s="227"/>
    </row>
    <row r="19" spans="1:4">
      <c r="A19" s="26">
        <v>16</v>
      </c>
      <c r="B19" s="293" t="s">
        <v>79</v>
      </c>
      <c r="C19" s="293">
        <v>200</v>
      </c>
      <c r="D19" s="227"/>
    </row>
    <row r="20" spans="1:4">
      <c r="A20" s="26">
        <v>17</v>
      </c>
      <c r="B20" s="293" t="s">
        <v>222</v>
      </c>
      <c r="C20" s="293">
        <v>199</v>
      </c>
      <c r="D20" s="227"/>
    </row>
    <row r="21" spans="1:4">
      <c r="A21" s="26">
        <v>18</v>
      </c>
      <c r="B21" s="293" t="s">
        <v>228</v>
      </c>
      <c r="C21" s="293">
        <v>195</v>
      </c>
      <c r="D21" s="227"/>
    </row>
    <row r="22" spans="1:4">
      <c r="A22" s="26">
        <v>19</v>
      </c>
      <c r="B22" s="293" t="s">
        <v>167</v>
      </c>
      <c r="C22" s="293">
        <v>184</v>
      </c>
      <c r="D22" s="227"/>
    </row>
    <row r="23" spans="1:4">
      <c r="A23" s="26">
        <v>20</v>
      </c>
      <c r="B23" s="293" t="s">
        <v>92</v>
      </c>
      <c r="C23" s="293">
        <v>179</v>
      </c>
      <c r="D23" s="227"/>
    </row>
    <row r="24" spans="1:4">
      <c r="A24" s="26">
        <v>21</v>
      </c>
      <c r="B24" s="293" t="s">
        <v>324</v>
      </c>
      <c r="C24" s="293">
        <v>166</v>
      </c>
      <c r="D24" s="227"/>
    </row>
    <row r="25" spans="1:4">
      <c r="A25" s="26">
        <v>22</v>
      </c>
      <c r="B25" s="293" t="s">
        <v>65</v>
      </c>
      <c r="C25" s="293">
        <v>152</v>
      </c>
      <c r="D25" s="227"/>
    </row>
    <row r="26" spans="1:4">
      <c r="A26" s="26">
        <v>23</v>
      </c>
      <c r="B26" s="293" t="s">
        <v>325</v>
      </c>
      <c r="C26" s="293">
        <v>150</v>
      </c>
      <c r="D26" s="227"/>
    </row>
    <row r="27" spans="1:4">
      <c r="A27" s="26">
        <v>24</v>
      </c>
      <c r="B27" s="293" t="s">
        <v>125</v>
      </c>
      <c r="C27" s="293">
        <v>137</v>
      </c>
      <c r="D27" s="227"/>
    </row>
    <row r="28" spans="1:4">
      <c r="A28" s="26">
        <v>25</v>
      </c>
      <c r="B28" s="293" t="s">
        <v>135</v>
      </c>
      <c r="C28" s="293">
        <v>136</v>
      </c>
      <c r="D28" s="227"/>
    </row>
    <row r="29" spans="1:4">
      <c r="A29" s="26">
        <v>26</v>
      </c>
      <c r="B29" s="293" t="s">
        <v>139</v>
      </c>
      <c r="C29" s="293">
        <v>136</v>
      </c>
      <c r="D29" s="227"/>
    </row>
    <row r="30" spans="1:4">
      <c r="A30" s="26">
        <v>27</v>
      </c>
      <c r="B30" s="293" t="s">
        <v>138</v>
      </c>
      <c r="C30" s="293">
        <v>135</v>
      </c>
      <c r="D30" s="227"/>
    </row>
    <row r="31" spans="1:4">
      <c r="A31" s="26">
        <v>28</v>
      </c>
      <c r="B31" s="293" t="s">
        <v>54</v>
      </c>
      <c r="C31" s="293">
        <v>131</v>
      </c>
      <c r="D31" s="227"/>
    </row>
    <row r="32" spans="1:4">
      <c r="A32" s="26">
        <v>29</v>
      </c>
      <c r="B32" s="293" t="s">
        <v>56</v>
      </c>
      <c r="C32" s="293">
        <v>128</v>
      </c>
      <c r="D32" s="227"/>
    </row>
    <row r="33" spans="1:4">
      <c r="A33" s="26">
        <v>30</v>
      </c>
      <c r="B33" s="293" t="s">
        <v>137</v>
      </c>
      <c r="C33" s="293">
        <v>123</v>
      </c>
      <c r="D33" s="227"/>
    </row>
    <row r="34" spans="1:4">
      <c r="A34" s="26">
        <v>31</v>
      </c>
      <c r="B34" s="293" t="s">
        <v>42</v>
      </c>
      <c r="C34" s="293">
        <v>122</v>
      </c>
      <c r="D34" s="227"/>
    </row>
    <row r="35" spans="1:4">
      <c r="A35" s="26">
        <v>32</v>
      </c>
      <c r="B35" s="293" t="s">
        <v>323</v>
      </c>
      <c r="C35" s="293">
        <v>118</v>
      </c>
      <c r="D35" s="227"/>
    </row>
    <row r="36" spans="1:4">
      <c r="A36" s="26">
        <v>33</v>
      </c>
      <c r="B36" s="293" t="s">
        <v>105</v>
      </c>
      <c r="C36" s="293">
        <v>113</v>
      </c>
      <c r="D36" s="227"/>
    </row>
    <row r="37" spans="1:4">
      <c r="A37" s="26">
        <v>34</v>
      </c>
      <c r="B37" s="293" t="s">
        <v>163</v>
      </c>
      <c r="C37" s="293">
        <v>112</v>
      </c>
      <c r="D37" s="227"/>
    </row>
    <row r="38" spans="1:4">
      <c r="A38" s="26">
        <v>35</v>
      </c>
      <c r="B38" s="293" t="s">
        <v>322</v>
      </c>
      <c r="C38" s="293">
        <v>111</v>
      </c>
      <c r="D38" s="227"/>
    </row>
    <row r="39" spans="1:4">
      <c r="A39" s="26">
        <v>36</v>
      </c>
      <c r="B39" s="293" t="s">
        <v>229</v>
      </c>
      <c r="C39" s="293">
        <v>98</v>
      </c>
      <c r="D39" s="227"/>
    </row>
    <row r="40" spans="1:4">
      <c r="A40" s="26">
        <v>37</v>
      </c>
      <c r="B40" s="293" t="s">
        <v>528</v>
      </c>
      <c r="C40" s="293">
        <v>93</v>
      </c>
      <c r="D40" s="227"/>
    </row>
    <row r="41" spans="1:4">
      <c r="A41" s="26">
        <v>38</v>
      </c>
      <c r="B41" s="293" t="s">
        <v>160</v>
      </c>
      <c r="C41" s="293">
        <v>90</v>
      </c>
      <c r="D41" s="227"/>
    </row>
    <row r="42" spans="1:4">
      <c r="A42" s="26">
        <v>39</v>
      </c>
      <c r="B42" s="293" t="s">
        <v>76</v>
      </c>
      <c r="C42" s="293">
        <v>87</v>
      </c>
      <c r="D42" s="227"/>
    </row>
    <row r="43" spans="1:4">
      <c r="A43" s="26">
        <v>40</v>
      </c>
      <c r="B43" s="293" t="s">
        <v>529</v>
      </c>
      <c r="C43" s="293">
        <v>84</v>
      </c>
      <c r="D43" s="227"/>
    </row>
    <row r="44" spans="1:4">
      <c r="A44" s="26">
        <v>41</v>
      </c>
      <c r="B44" s="293" t="s">
        <v>116</v>
      </c>
      <c r="C44" s="293">
        <v>83</v>
      </c>
      <c r="D44" s="227"/>
    </row>
    <row r="45" spans="1:4">
      <c r="A45" s="26">
        <v>42</v>
      </c>
      <c r="B45" s="293" t="s">
        <v>131</v>
      </c>
      <c r="C45" s="293">
        <v>83</v>
      </c>
      <c r="D45" s="227"/>
    </row>
    <row r="46" spans="1:4">
      <c r="A46" s="26">
        <v>43</v>
      </c>
      <c r="B46" s="293" t="s">
        <v>230</v>
      </c>
      <c r="C46" s="293">
        <v>81</v>
      </c>
      <c r="D46" s="227"/>
    </row>
    <row r="47" spans="1:4">
      <c r="A47" s="26">
        <v>44</v>
      </c>
      <c r="B47" s="293" t="s">
        <v>142</v>
      </c>
      <c r="C47" s="293">
        <v>77</v>
      </c>
      <c r="D47" s="227"/>
    </row>
    <row r="48" spans="1:4">
      <c r="A48" s="26">
        <v>45</v>
      </c>
      <c r="B48" s="293" t="s">
        <v>60</v>
      </c>
      <c r="C48" s="293">
        <v>76</v>
      </c>
      <c r="D48" s="227"/>
    </row>
    <row r="49" spans="1:4">
      <c r="A49" s="26">
        <v>46</v>
      </c>
      <c r="B49" s="293" t="s">
        <v>185</v>
      </c>
      <c r="C49" s="293">
        <v>70</v>
      </c>
      <c r="D49" s="227"/>
    </row>
    <row r="50" spans="1:4">
      <c r="A50" s="26">
        <v>47</v>
      </c>
      <c r="B50" s="293" t="s">
        <v>82</v>
      </c>
      <c r="C50" s="293">
        <v>70</v>
      </c>
      <c r="D50" s="227"/>
    </row>
    <row r="51" spans="1:4">
      <c r="A51" s="26">
        <v>48</v>
      </c>
      <c r="B51" s="26" t="s">
        <v>227</v>
      </c>
      <c r="C51" s="46">
        <v>70</v>
      </c>
    </row>
    <row r="52" spans="1:4">
      <c r="A52" s="26">
        <v>49</v>
      </c>
      <c r="B52" s="26" t="s">
        <v>30</v>
      </c>
      <c r="C52" s="46">
        <v>69</v>
      </c>
    </row>
    <row r="53" spans="1:4">
      <c r="A53" s="26">
        <v>50</v>
      </c>
      <c r="B53" s="26" t="s">
        <v>88</v>
      </c>
      <c r="C53" s="46">
        <v>69</v>
      </c>
    </row>
    <row r="54" spans="1:4">
      <c r="A54" s="26">
        <v>51</v>
      </c>
      <c r="B54" s="26" t="s">
        <v>112</v>
      </c>
      <c r="C54" s="46">
        <v>67</v>
      </c>
    </row>
    <row r="55" spans="1:4">
      <c r="A55" s="26">
        <v>52</v>
      </c>
      <c r="B55" s="26" t="s">
        <v>33</v>
      </c>
      <c r="C55" s="46">
        <v>65</v>
      </c>
    </row>
    <row r="56" spans="1:4">
      <c r="A56" s="26">
        <v>53</v>
      </c>
      <c r="B56" s="26" t="s">
        <v>99</v>
      </c>
      <c r="C56" s="46">
        <v>64</v>
      </c>
    </row>
    <row r="57" spans="1:4">
      <c r="A57" s="26">
        <v>54</v>
      </c>
      <c r="B57" s="26" t="s">
        <v>134</v>
      </c>
      <c r="C57" s="46">
        <v>57</v>
      </c>
    </row>
    <row r="58" spans="1:4">
      <c r="A58" s="26">
        <v>55</v>
      </c>
      <c r="B58" s="26" t="s">
        <v>52</v>
      </c>
      <c r="C58" s="46">
        <v>49</v>
      </c>
    </row>
    <row r="59" spans="1:4">
      <c r="A59" s="26">
        <v>56</v>
      </c>
      <c r="B59" s="26" t="s">
        <v>49</v>
      </c>
      <c r="C59" s="46">
        <v>48</v>
      </c>
    </row>
    <row r="60" spans="1:4">
      <c r="A60" s="26">
        <v>57</v>
      </c>
      <c r="B60" s="26" t="s">
        <v>75</v>
      </c>
      <c r="C60" s="46">
        <v>48</v>
      </c>
    </row>
    <row r="61" spans="1:4">
      <c r="A61" s="26">
        <v>58</v>
      </c>
      <c r="B61" s="26" t="s">
        <v>114</v>
      </c>
      <c r="C61" s="46">
        <v>48</v>
      </c>
    </row>
    <row r="62" spans="1:4">
      <c r="A62" s="26">
        <v>59</v>
      </c>
      <c r="B62" s="26" t="s">
        <v>164</v>
      </c>
      <c r="C62" s="46">
        <v>45</v>
      </c>
    </row>
    <row r="63" spans="1:4">
      <c r="A63" s="26">
        <v>60</v>
      </c>
      <c r="B63" s="26" t="s">
        <v>144</v>
      </c>
      <c r="C63" s="46">
        <v>42</v>
      </c>
    </row>
    <row r="64" spans="1:4">
      <c r="A64" s="26">
        <v>61</v>
      </c>
      <c r="B64" s="26" t="s">
        <v>96</v>
      </c>
      <c r="C64" s="46">
        <v>40</v>
      </c>
    </row>
    <row r="65" spans="1:3">
      <c r="A65" s="26">
        <v>62</v>
      </c>
      <c r="B65" s="26" t="s">
        <v>108</v>
      </c>
      <c r="C65" s="46">
        <v>37</v>
      </c>
    </row>
    <row r="66" spans="1:3">
      <c r="A66" s="26">
        <v>63</v>
      </c>
      <c r="B66" s="26" t="s">
        <v>226</v>
      </c>
      <c r="C66" s="46">
        <v>36</v>
      </c>
    </row>
    <row r="67" spans="1:3">
      <c r="A67" s="26">
        <v>64</v>
      </c>
      <c r="B67" s="26" t="s">
        <v>193</v>
      </c>
      <c r="C67" s="46">
        <v>36</v>
      </c>
    </row>
    <row r="68" spans="1:3">
      <c r="A68" s="26">
        <v>65</v>
      </c>
      <c r="B68" s="26" t="s">
        <v>44</v>
      </c>
      <c r="C68" s="46">
        <v>33</v>
      </c>
    </row>
    <row r="69" spans="1:3">
      <c r="A69" s="26">
        <v>66</v>
      </c>
      <c r="B69" s="26" t="s">
        <v>63</v>
      </c>
      <c r="C69" s="46">
        <v>33</v>
      </c>
    </row>
    <row r="70" spans="1:3">
      <c r="A70" s="26">
        <v>67</v>
      </c>
      <c r="B70" s="26" t="s">
        <v>192</v>
      </c>
      <c r="C70" s="46">
        <v>33</v>
      </c>
    </row>
    <row r="71" spans="1:3">
      <c r="A71" s="26">
        <v>68</v>
      </c>
      <c r="B71" s="26" t="s">
        <v>162</v>
      </c>
      <c r="C71" s="46">
        <v>32</v>
      </c>
    </row>
    <row r="72" spans="1:3">
      <c r="A72" s="26">
        <v>69</v>
      </c>
      <c r="B72" s="26" t="s">
        <v>332</v>
      </c>
      <c r="C72" s="46">
        <v>30</v>
      </c>
    </row>
    <row r="73" spans="1:3">
      <c r="A73" s="26">
        <v>70</v>
      </c>
      <c r="B73" s="26" t="s">
        <v>233</v>
      </c>
      <c r="C73" s="46">
        <v>29</v>
      </c>
    </row>
    <row r="74" spans="1:3">
      <c r="A74" s="26">
        <v>71</v>
      </c>
      <c r="B74" s="26" t="s">
        <v>74</v>
      </c>
      <c r="C74" s="46">
        <v>28</v>
      </c>
    </row>
    <row r="75" spans="1:3">
      <c r="A75" s="26">
        <v>72</v>
      </c>
      <c r="B75" s="26" t="s">
        <v>187</v>
      </c>
      <c r="C75" s="46">
        <v>28</v>
      </c>
    </row>
    <row r="76" spans="1:3">
      <c r="A76" s="26">
        <v>73</v>
      </c>
      <c r="B76" s="26" t="s">
        <v>150</v>
      </c>
      <c r="C76" s="46">
        <v>24</v>
      </c>
    </row>
    <row r="77" spans="1:3">
      <c r="A77" s="26">
        <v>74</v>
      </c>
      <c r="B77" s="26" t="s">
        <v>85</v>
      </c>
      <c r="C77" s="46">
        <v>22</v>
      </c>
    </row>
    <row r="78" spans="1:3">
      <c r="A78" s="26">
        <v>75</v>
      </c>
      <c r="B78" s="26" t="s">
        <v>102</v>
      </c>
      <c r="C78" s="46">
        <v>22</v>
      </c>
    </row>
    <row r="79" spans="1:3">
      <c r="A79" s="26">
        <v>76</v>
      </c>
      <c r="B79" s="26" t="s">
        <v>98</v>
      </c>
      <c r="C79" s="46">
        <v>21</v>
      </c>
    </row>
    <row r="80" spans="1:3">
      <c r="A80" s="26">
        <v>77</v>
      </c>
      <c r="B80" s="293" t="s">
        <v>190</v>
      </c>
      <c r="C80" s="293">
        <v>20</v>
      </c>
    </row>
    <row r="81" spans="1:3">
      <c r="A81" s="26">
        <v>78</v>
      </c>
      <c r="B81" s="293" t="s">
        <v>91</v>
      </c>
      <c r="C81" s="293">
        <v>19</v>
      </c>
    </row>
    <row r="82" spans="1:3">
      <c r="A82" s="26">
        <v>79</v>
      </c>
      <c r="B82" s="293" t="s">
        <v>106</v>
      </c>
      <c r="C82" s="293">
        <v>18</v>
      </c>
    </row>
    <row r="83" spans="1:3">
      <c r="A83" s="26">
        <v>80</v>
      </c>
      <c r="B83" s="293" t="s">
        <v>153</v>
      </c>
      <c r="C83" s="293">
        <v>18</v>
      </c>
    </row>
    <row r="84" spans="1:3">
      <c r="A84" s="26">
        <v>81</v>
      </c>
      <c r="B84" s="293" t="s">
        <v>37</v>
      </c>
      <c r="C84" s="293">
        <v>16</v>
      </c>
    </row>
    <row r="85" spans="1:3">
      <c r="A85" s="26">
        <v>82</v>
      </c>
      <c r="B85" s="293" t="s">
        <v>140</v>
      </c>
      <c r="C85" s="293">
        <v>16</v>
      </c>
    </row>
    <row r="86" spans="1:3">
      <c r="A86" s="26">
        <v>83</v>
      </c>
      <c r="B86" s="293" t="s">
        <v>129</v>
      </c>
      <c r="C86" s="293">
        <v>13</v>
      </c>
    </row>
    <row r="87" spans="1:3">
      <c r="A87" s="26">
        <v>84</v>
      </c>
      <c r="B87" s="293" t="s">
        <v>191</v>
      </c>
      <c r="C87" s="293">
        <v>11</v>
      </c>
    </row>
    <row r="88" spans="1:3">
      <c r="A88" s="26">
        <v>85</v>
      </c>
      <c r="B88" s="293" t="s">
        <v>47</v>
      </c>
      <c r="C88" s="293">
        <v>10</v>
      </c>
    </row>
    <row r="89" spans="1:3">
      <c r="A89" s="26">
        <v>86</v>
      </c>
      <c r="B89" s="293" t="s">
        <v>29</v>
      </c>
      <c r="C89" s="293">
        <v>8</v>
      </c>
    </row>
    <row r="90" spans="1:3">
      <c r="A90" s="26">
        <v>87</v>
      </c>
      <c r="B90" s="293" t="s">
        <v>215</v>
      </c>
      <c r="C90" s="293">
        <v>1</v>
      </c>
    </row>
    <row r="91" spans="1:3">
      <c r="A91" s="26">
        <v>88</v>
      </c>
      <c r="B91" s="293" t="s">
        <v>32</v>
      </c>
      <c r="C91" s="293">
        <v>0</v>
      </c>
    </row>
    <row r="92" spans="1:3">
      <c r="A92" s="26">
        <v>89</v>
      </c>
      <c r="B92" s="293" t="s">
        <v>119</v>
      </c>
      <c r="C92" s="293">
        <v>0</v>
      </c>
    </row>
    <row r="93" spans="1:3">
      <c r="A93" s="26">
        <v>90</v>
      </c>
      <c r="B93" s="293" t="s">
        <v>236</v>
      </c>
      <c r="C93" s="293">
        <v>0</v>
      </c>
    </row>
    <row r="94" spans="1:3">
      <c r="C94" s="295"/>
    </row>
    <row r="95" spans="1:3">
      <c r="B95" s="17" t="s">
        <v>11</v>
      </c>
      <c r="C95" s="296">
        <f>MEDIAN(C4:C93)</f>
        <v>73</v>
      </c>
    </row>
    <row r="96" spans="1:3">
      <c r="B96" s="17" t="s">
        <v>10</v>
      </c>
      <c r="C96" s="296">
        <f>AVERAGE(C4:C93)</f>
        <v>154.47777777777779</v>
      </c>
    </row>
    <row r="97" spans="2:3">
      <c r="B97" s="17" t="s">
        <v>239</v>
      </c>
      <c r="C97" s="139">
        <f>SUM(C4:C93)</f>
        <v>13903</v>
      </c>
    </row>
  </sheetData>
  <conditionalFormatting sqref="B51:C93">
    <cfRule type="cellIs" dxfId="64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2DC2-85C4-4163-8743-5FEA06404CCD}">
  <sheetPr codeName="Sheet64"/>
  <dimension ref="A1:H97"/>
  <sheetViews>
    <sheetView zoomScaleNormal="100" workbookViewId="0">
      <pane ySplit="1" topLeftCell="A62" activePane="bottomLeft" state="frozen"/>
      <selection pane="bottomLeft" activeCell="F77" sqref="F77"/>
      <selection activeCell="D58" sqref="D58"/>
    </sheetView>
  </sheetViews>
  <sheetFormatPr defaultColWidth="9.140625" defaultRowHeight="12.75"/>
  <cols>
    <col min="1" max="1" width="4.42578125" style="26" customWidth="1"/>
    <col min="2" max="2" width="21.140625" customWidth="1"/>
    <col min="3" max="3" width="7.7109375" customWidth="1"/>
    <col min="4" max="4" width="9.42578125" customWidth="1"/>
    <col min="5" max="5" width="9.28515625" customWidth="1"/>
    <col min="6" max="6" width="21.5703125" bestFit="1" customWidth="1"/>
    <col min="7" max="7" width="8.42578125" customWidth="1"/>
    <col min="8" max="8" width="25.28515625" style="26" bestFit="1" customWidth="1"/>
  </cols>
  <sheetData>
    <row r="1" spans="1:4" ht="15">
      <c r="B1" s="1" t="s">
        <v>550</v>
      </c>
    </row>
    <row r="2" spans="1:4">
      <c r="B2" s="14" t="s">
        <v>551</v>
      </c>
    </row>
    <row r="3" spans="1:4" ht="15">
      <c r="B3" s="1"/>
    </row>
    <row r="4" spans="1:4">
      <c r="A4" s="26">
        <v>1</v>
      </c>
      <c r="B4" s="191" t="s">
        <v>189</v>
      </c>
      <c r="C4" s="192">
        <v>81626</v>
      </c>
      <c r="D4" s="227"/>
    </row>
    <row r="5" spans="1:4">
      <c r="A5" s="26">
        <v>2</v>
      </c>
      <c r="B5" s="191" t="s">
        <v>126</v>
      </c>
      <c r="C5" s="192">
        <v>72308</v>
      </c>
      <c r="D5" s="227"/>
    </row>
    <row r="6" spans="1:4">
      <c r="A6" s="26">
        <v>3</v>
      </c>
      <c r="B6" s="191" t="s">
        <v>166</v>
      </c>
      <c r="C6" s="192">
        <v>64773</v>
      </c>
      <c r="D6" s="227"/>
    </row>
    <row r="7" spans="1:4">
      <c r="A7" s="26">
        <v>4</v>
      </c>
      <c r="B7" s="191" t="s">
        <v>79</v>
      </c>
      <c r="C7" s="192">
        <v>48628</v>
      </c>
      <c r="D7" s="227"/>
    </row>
    <row r="8" spans="1:4">
      <c r="A8" s="26">
        <v>5</v>
      </c>
      <c r="B8" s="191" t="s">
        <v>76</v>
      </c>
      <c r="C8" s="192">
        <v>48301</v>
      </c>
      <c r="D8" s="227"/>
    </row>
    <row r="9" spans="1:4">
      <c r="A9" s="26">
        <v>6</v>
      </c>
      <c r="B9" s="191" t="s">
        <v>57</v>
      </c>
      <c r="C9" s="192">
        <v>46886</v>
      </c>
      <c r="D9" s="227"/>
    </row>
    <row r="10" spans="1:4">
      <c r="A10" s="26">
        <v>7</v>
      </c>
      <c r="B10" s="191" t="s">
        <v>92</v>
      </c>
      <c r="C10" s="192">
        <v>46623</v>
      </c>
      <c r="D10" s="227"/>
    </row>
    <row r="11" spans="1:4">
      <c r="A11" s="26">
        <v>8</v>
      </c>
      <c r="B11" s="191" t="s">
        <v>59</v>
      </c>
      <c r="C11" s="192">
        <v>41372</v>
      </c>
      <c r="D11" s="227"/>
    </row>
    <row r="12" spans="1:4">
      <c r="A12" s="26">
        <v>9</v>
      </c>
      <c r="B12" s="191" t="s">
        <v>124</v>
      </c>
      <c r="C12" s="192">
        <v>40294</v>
      </c>
      <c r="D12" s="227"/>
    </row>
    <row r="13" spans="1:4">
      <c r="A13" s="26">
        <v>10</v>
      </c>
      <c r="B13" s="191" t="s">
        <v>232</v>
      </c>
      <c r="C13" s="192">
        <v>37493</v>
      </c>
      <c r="D13" s="227"/>
    </row>
    <row r="14" spans="1:4">
      <c r="A14" s="26">
        <v>11</v>
      </c>
      <c r="B14" s="191" t="s">
        <v>109</v>
      </c>
      <c r="C14" s="192">
        <v>36991</v>
      </c>
      <c r="D14" s="227"/>
    </row>
    <row r="15" spans="1:4">
      <c r="A15" s="26">
        <v>12</v>
      </c>
      <c r="B15" s="191" t="s">
        <v>227</v>
      </c>
      <c r="C15" s="192">
        <v>32128</v>
      </c>
      <c r="D15" s="227"/>
    </row>
    <row r="16" spans="1:4">
      <c r="A16" s="26">
        <v>13</v>
      </c>
      <c r="B16" s="191" t="s">
        <v>38</v>
      </c>
      <c r="C16" s="192">
        <v>31583</v>
      </c>
      <c r="D16" s="227"/>
    </row>
    <row r="17" spans="1:4">
      <c r="A17" s="26">
        <v>14</v>
      </c>
      <c r="B17" s="191" t="s">
        <v>145</v>
      </c>
      <c r="C17" s="192">
        <v>28240</v>
      </c>
      <c r="D17" s="227"/>
    </row>
    <row r="18" spans="1:4">
      <c r="A18" s="26">
        <v>15</v>
      </c>
      <c r="B18" s="191" t="s">
        <v>167</v>
      </c>
      <c r="C18" s="192">
        <v>27190</v>
      </c>
      <c r="D18" s="227"/>
    </row>
    <row r="19" spans="1:4">
      <c r="A19" s="26">
        <v>16</v>
      </c>
      <c r="B19" s="191" t="s">
        <v>325</v>
      </c>
      <c r="C19" s="192">
        <v>25811</v>
      </c>
      <c r="D19" s="227"/>
    </row>
    <row r="20" spans="1:4">
      <c r="A20" s="26">
        <v>17</v>
      </c>
      <c r="B20" s="191" t="s">
        <v>54</v>
      </c>
      <c r="C20" s="192">
        <v>25387</v>
      </c>
      <c r="D20" s="227"/>
    </row>
    <row r="21" spans="1:4">
      <c r="A21" s="26">
        <v>18</v>
      </c>
      <c r="B21" s="191" t="s">
        <v>326</v>
      </c>
      <c r="C21" s="192">
        <v>24841</v>
      </c>
      <c r="D21" s="227"/>
    </row>
    <row r="22" spans="1:4">
      <c r="A22" s="26">
        <v>19</v>
      </c>
      <c r="B22" s="191" t="s">
        <v>135</v>
      </c>
      <c r="C22" s="192">
        <v>23480</v>
      </c>
      <c r="D22" s="227"/>
    </row>
    <row r="23" spans="1:4">
      <c r="A23" s="26">
        <v>20</v>
      </c>
      <c r="B23" s="191" t="s">
        <v>104</v>
      </c>
      <c r="C23" s="192">
        <v>22610</v>
      </c>
      <c r="D23" s="227"/>
    </row>
    <row r="24" spans="1:4">
      <c r="A24" s="26">
        <v>21</v>
      </c>
      <c r="B24" s="191" t="s">
        <v>228</v>
      </c>
      <c r="C24" s="192">
        <v>22404</v>
      </c>
      <c r="D24" s="227"/>
    </row>
    <row r="25" spans="1:4">
      <c r="A25" s="26">
        <v>22</v>
      </c>
      <c r="B25" s="191" t="s">
        <v>160</v>
      </c>
      <c r="C25" s="192">
        <v>22099</v>
      </c>
      <c r="D25" s="227"/>
    </row>
    <row r="26" spans="1:4">
      <c r="A26" s="26">
        <v>23</v>
      </c>
      <c r="B26" s="191" t="s">
        <v>137</v>
      </c>
      <c r="C26" s="192">
        <v>20970</v>
      </c>
      <c r="D26" s="227"/>
    </row>
    <row r="27" spans="1:4">
      <c r="A27" s="26">
        <v>24</v>
      </c>
      <c r="B27" s="191" t="s">
        <v>70</v>
      </c>
      <c r="C27" s="192">
        <v>19696</v>
      </c>
      <c r="D27" s="227"/>
    </row>
    <row r="28" spans="1:4">
      <c r="A28" s="26">
        <v>25</v>
      </c>
      <c r="B28" s="191" t="s">
        <v>322</v>
      </c>
      <c r="C28" s="192">
        <v>17957</v>
      </c>
      <c r="D28" s="227"/>
    </row>
    <row r="29" spans="1:4">
      <c r="A29" s="26">
        <v>26</v>
      </c>
      <c r="B29" s="191" t="s">
        <v>323</v>
      </c>
      <c r="C29" s="192">
        <v>17889</v>
      </c>
      <c r="D29" s="227"/>
    </row>
    <row r="30" spans="1:4">
      <c r="A30" s="26">
        <v>27</v>
      </c>
      <c r="B30" s="191" t="s">
        <v>138</v>
      </c>
      <c r="C30" s="192">
        <v>17610</v>
      </c>
      <c r="D30" s="227"/>
    </row>
    <row r="31" spans="1:4">
      <c r="A31" s="26">
        <v>28</v>
      </c>
      <c r="B31" s="191" t="s">
        <v>324</v>
      </c>
      <c r="C31" s="192">
        <v>17333</v>
      </c>
      <c r="D31" s="227"/>
    </row>
    <row r="32" spans="1:4">
      <c r="A32" s="26">
        <v>29</v>
      </c>
      <c r="B32" s="191" t="s">
        <v>139</v>
      </c>
      <c r="C32" s="192">
        <v>17221</v>
      </c>
      <c r="D32" s="227"/>
    </row>
    <row r="33" spans="1:4">
      <c r="A33" s="26">
        <v>30</v>
      </c>
      <c r="B33" s="191" t="s">
        <v>131</v>
      </c>
      <c r="C33" s="192">
        <v>16514</v>
      </c>
      <c r="D33" s="227"/>
    </row>
    <row r="34" spans="1:4">
      <c r="A34" s="26">
        <v>31</v>
      </c>
      <c r="B34" s="191" t="s">
        <v>56</v>
      </c>
      <c r="C34" s="192">
        <v>16473</v>
      </c>
      <c r="D34" s="227"/>
    </row>
    <row r="35" spans="1:4">
      <c r="A35" s="26">
        <v>32</v>
      </c>
      <c r="B35" s="191" t="s">
        <v>529</v>
      </c>
      <c r="C35" s="192">
        <v>15729</v>
      </c>
      <c r="D35" s="227"/>
    </row>
    <row r="36" spans="1:4">
      <c r="A36" s="26">
        <v>33</v>
      </c>
      <c r="B36" s="191" t="s">
        <v>105</v>
      </c>
      <c r="C36" s="192">
        <v>14445</v>
      </c>
      <c r="D36" s="227"/>
    </row>
    <row r="37" spans="1:4">
      <c r="A37" s="26">
        <v>34</v>
      </c>
      <c r="B37" s="191" t="s">
        <v>32</v>
      </c>
      <c r="C37" s="192">
        <v>14258</v>
      </c>
      <c r="D37" s="227"/>
    </row>
    <row r="38" spans="1:4">
      <c r="A38" s="26">
        <v>35</v>
      </c>
      <c r="B38" s="191" t="s">
        <v>132</v>
      </c>
      <c r="C38" s="192">
        <v>12793</v>
      </c>
      <c r="D38" s="227"/>
    </row>
    <row r="39" spans="1:4">
      <c r="A39" s="26">
        <v>36</v>
      </c>
      <c r="B39" s="191" t="s">
        <v>163</v>
      </c>
      <c r="C39" s="192">
        <v>12095</v>
      </c>
      <c r="D39" s="227"/>
    </row>
    <row r="40" spans="1:4">
      <c r="A40" s="26">
        <v>37</v>
      </c>
      <c r="B40" s="191" t="s">
        <v>229</v>
      </c>
      <c r="C40" s="192">
        <v>11841</v>
      </c>
      <c r="D40" s="227"/>
    </row>
    <row r="41" spans="1:4">
      <c r="A41" s="26">
        <v>38</v>
      </c>
      <c r="B41" s="191" t="s">
        <v>237</v>
      </c>
      <c r="C41" s="192">
        <v>11250</v>
      </c>
      <c r="D41" s="227"/>
    </row>
    <row r="42" spans="1:4">
      <c r="A42" s="26">
        <v>39</v>
      </c>
      <c r="B42" s="191" t="s">
        <v>42</v>
      </c>
      <c r="C42" s="192">
        <v>10068</v>
      </c>
      <c r="D42" s="227"/>
    </row>
    <row r="43" spans="1:4">
      <c r="A43" s="26">
        <v>40</v>
      </c>
      <c r="B43" s="191" t="s">
        <v>528</v>
      </c>
      <c r="C43" s="192">
        <v>9932</v>
      </c>
      <c r="D43" s="227"/>
    </row>
    <row r="44" spans="1:4">
      <c r="A44" s="26">
        <v>41</v>
      </c>
      <c r="B44" s="191" t="s">
        <v>114</v>
      </c>
      <c r="C44" s="192">
        <v>9733</v>
      </c>
      <c r="D44" s="227"/>
    </row>
    <row r="45" spans="1:4">
      <c r="A45" s="26">
        <v>42</v>
      </c>
      <c r="B45" s="191" t="s">
        <v>88</v>
      </c>
      <c r="C45" s="192">
        <v>9294</v>
      </c>
      <c r="D45" s="227"/>
    </row>
    <row r="46" spans="1:4">
      <c r="A46" s="26">
        <v>43</v>
      </c>
      <c r="B46" s="191" t="s">
        <v>52</v>
      </c>
      <c r="C46" s="192">
        <v>8969</v>
      </c>
      <c r="D46" s="227"/>
    </row>
    <row r="47" spans="1:4">
      <c r="A47" s="26">
        <v>44</v>
      </c>
      <c r="B47" s="191" t="s">
        <v>222</v>
      </c>
      <c r="C47" s="192">
        <v>8409</v>
      </c>
      <c r="D47" s="227"/>
    </row>
    <row r="48" spans="1:4">
      <c r="A48" s="26">
        <v>45</v>
      </c>
      <c r="B48" s="191" t="s">
        <v>49</v>
      </c>
      <c r="C48" s="192">
        <v>8276</v>
      </c>
      <c r="D48" s="227"/>
    </row>
    <row r="49" spans="1:4">
      <c r="A49" s="26">
        <v>46</v>
      </c>
      <c r="B49" s="191" t="s">
        <v>112</v>
      </c>
      <c r="C49" s="192">
        <v>7561</v>
      </c>
      <c r="D49" s="227"/>
    </row>
    <row r="50" spans="1:4">
      <c r="A50" s="26">
        <v>47</v>
      </c>
      <c r="B50" s="191" t="s">
        <v>125</v>
      </c>
      <c r="C50" s="192">
        <v>7293</v>
      </c>
      <c r="D50" s="227"/>
    </row>
    <row r="51" spans="1:4">
      <c r="A51" s="26">
        <v>48</v>
      </c>
      <c r="B51" s="26" t="s">
        <v>30</v>
      </c>
      <c r="C51" s="20">
        <v>7272</v>
      </c>
    </row>
    <row r="52" spans="1:4">
      <c r="A52" s="26">
        <v>49</v>
      </c>
      <c r="B52" s="26" t="s">
        <v>116</v>
      </c>
      <c r="C52" s="20">
        <v>7266</v>
      </c>
    </row>
    <row r="53" spans="1:4">
      <c r="A53" s="26">
        <v>50</v>
      </c>
      <c r="B53" s="26" t="s">
        <v>60</v>
      </c>
      <c r="C53" s="20">
        <v>7008</v>
      </c>
    </row>
    <row r="54" spans="1:4">
      <c r="A54" s="26">
        <v>51</v>
      </c>
      <c r="B54" s="26" t="s">
        <v>65</v>
      </c>
      <c r="C54" s="20">
        <v>6990</v>
      </c>
    </row>
    <row r="55" spans="1:4">
      <c r="A55" s="26">
        <v>52</v>
      </c>
      <c r="B55" s="26" t="s">
        <v>75</v>
      </c>
      <c r="C55" s="20">
        <v>6584</v>
      </c>
    </row>
    <row r="56" spans="1:4">
      <c r="A56" s="26">
        <v>53</v>
      </c>
      <c r="B56" s="26" t="s">
        <v>185</v>
      </c>
      <c r="C56" s="20">
        <v>6112</v>
      </c>
    </row>
    <row r="57" spans="1:4">
      <c r="A57" s="26">
        <v>54</v>
      </c>
      <c r="B57" s="26" t="s">
        <v>144</v>
      </c>
      <c r="C57" s="20">
        <v>5722</v>
      </c>
    </row>
    <row r="58" spans="1:4">
      <c r="A58" s="26">
        <v>55</v>
      </c>
      <c r="B58" s="26" t="s">
        <v>230</v>
      </c>
      <c r="C58" s="20">
        <v>5663</v>
      </c>
    </row>
    <row r="59" spans="1:4">
      <c r="A59" s="26">
        <v>56</v>
      </c>
      <c r="B59" s="26" t="s">
        <v>233</v>
      </c>
      <c r="C59" s="20">
        <v>5639</v>
      </c>
    </row>
    <row r="60" spans="1:4">
      <c r="A60" s="26">
        <v>57</v>
      </c>
      <c r="B60" s="26" t="s">
        <v>33</v>
      </c>
      <c r="C60" s="20">
        <v>5505</v>
      </c>
    </row>
    <row r="61" spans="1:4">
      <c r="A61" s="26">
        <v>58</v>
      </c>
      <c r="B61" s="26" t="s">
        <v>99</v>
      </c>
      <c r="C61" s="20">
        <v>5354</v>
      </c>
    </row>
    <row r="62" spans="1:4">
      <c r="A62" s="26">
        <v>59</v>
      </c>
      <c r="B62" s="26" t="s">
        <v>96</v>
      </c>
      <c r="C62" s="20">
        <v>5241</v>
      </c>
    </row>
    <row r="63" spans="1:4">
      <c r="A63" s="26">
        <v>60</v>
      </c>
      <c r="B63" s="26" t="s">
        <v>82</v>
      </c>
      <c r="C63" s="20">
        <v>5147</v>
      </c>
    </row>
    <row r="64" spans="1:4">
      <c r="A64" s="26">
        <v>61</v>
      </c>
      <c r="B64" s="26" t="s">
        <v>142</v>
      </c>
      <c r="C64" s="20">
        <v>5060</v>
      </c>
    </row>
    <row r="65" spans="1:3">
      <c r="A65" s="26">
        <v>62</v>
      </c>
      <c r="B65" s="26" t="s">
        <v>108</v>
      </c>
      <c r="C65" s="20">
        <v>4695</v>
      </c>
    </row>
    <row r="66" spans="1:3">
      <c r="A66" s="26">
        <v>63</v>
      </c>
      <c r="B66" s="26" t="s">
        <v>140</v>
      </c>
      <c r="C66" s="20">
        <v>4538</v>
      </c>
    </row>
    <row r="67" spans="1:3">
      <c r="A67" s="26">
        <v>64</v>
      </c>
      <c r="B67" s="26" t="s">
        <v>98</v>
      </c>
      <c r="C67" s="20">
        <v>4102</v>
      </c>
    </row>
    <row r="68" spans="1:3">
      <c r="A68" s="26">
        <v>65</v>
      </c>
      <c r="B68" s="26" t="s">
        <v>85</v>
      </c>
      <c r="C68" s="20">
        <v>4037</v>
      </c>
    </row>
    <row r="69" spans="1:3">
      <c r="A69" s="26">
        <v>66</v>
      </c>
      <c r="B69" s="26" t="s">
        <v>164</v>
      </c>
      <c r="C69" s="20">
        <v>3995</v>
      </c>
    </row>
    <row r="70" spans="1:3">
      <c r="A70" s="26">
        <v>67</v>
      </c>
      <c r="B70" s="26" t="s">
        <v>37</v>
      </c>
      <c r="C70" s="20">
        <v>3702</v>
      </c>
    </row>
    <row r="71" spans="1:3">
      <c r="A71" s="26">
        <v>68</v>
      </c>
      <c r="B71" s="26" t="s">
        <v>134</v>
      </c>
      <c r="C71" s="20">
        <v>3553</v>
      </c>
    </row>
    <row r="72" spans="1:3">
      <c r="A72" s="26">
        <v>69</v>
      </c>
      <c r="B72" s="26" t="s">
        <v>236</v>
      </c>
      <c r="C72" s="20">
        <v>3445</v>
      </c>
    </row>
    <row r="73" spans="1:3">
      <c r="A73" s="26">
        <v>70</v>
      </c>
      <c r="B73" s="26" t="s">
        <v>119</v>
      </c>
      <c r="C73" s="20">
        <v>3313</v>
      </c>
    </row>
    <row r="74" spans="1:3">
      <c r="A74" s="26">
        <v>71</v>
      </c>
      <c r="B74" s="26" t="s">
        <v>192</v>
      </c>
      <c r="C74" s="20">
        <v>3312</v>
      </c>
    </row>
    <row r="75" spans="1:3">
      <c r="A75" s="26">
        <v>72</v>
      </c>
      <c r="B75" s="26" t="s">
        <v>332</v>
      </c>
      <c r="C75" s="20">
        <v>3056</v>
      </c>
    </row>
    <row r="76" spans="1:3">
      <c r="A76" s="26">
        <v>73</v>
      </c>
      <c r="B76" s="26" t="s">
        <v>193</v>
      </c>
      <c r="C76" s="20">
        <v>2624</v>
      </c>
    </row>
    <row r="77" spans="1:3">
      <c r="A77" s="26">
        <v>74</v>
      </c>
      <c r="B77" s="26" t="s">
        <v>129</v>
      </c>
      <c r="C77" s="20">
        <v>2580</v>
      </c>
    </row>
    <row r="78" spans="1:3">
      <c r="A78" s="26">
        <v>75</v>
      </c>
      <c r="B78" s="26" t="s">
        <v>191</v>
      </c>
      <c r="C78" s="20">
        <v>2320</v>
      </c>
    </row>
    <row r="79" spans="1:3">
      <c r="A79" s="26">
        <v>76</v>
      </c>
      <c r="B79" s="26" t="s">
        <v>63</v>
      </c>
      <c r="C79" s="20">
        <v>2279</v>
      </c>
    </row>
    <row r="80" spans="1:3">
      <c r="A80" s="26">
        <v>77</v>
      </c>
      <c r="B80" s="191" t="s">
        <v>106</v>
      </c>
      <c r="C80" s="192">
        <v>2199</v>
      </c>
    </row>
    <row r="81" spans="1:3">
      <c r="A81" s="26">
        <v>78</v>
      </c>
      <c r="B81" s="191" t="s">
        <v>47</v>
      </c>
      <c r="C81" s="192">
        <v>2111</v>
      </c>
    </row>
    <row r="82" spans="1:3">
      <c r="A82" s="26">
        <v>79</v>
      </c>
      <c r="B82" s="191" t="s">
        <v>226</v>
      </c>
      <c r="C82" s="192">
        <v>1976</v>
      </c>
    </row>
    <row r="83" spans="1:3">
      <c r="A83" s="26">
        <v>80</v>
      </c>
      <c r="B83" s="191" t="s">
        <v>74</v>
      </c>
      <c r="C83" s="192">
        <v>1942</v>
      </c>
    </row>
    <row r="84" spans="1:3">
      <c r="A84" s="26">
        <v>81</v>
      </c>
      <c r="B84" s="191" t="s">
        <v>215</v>
      </c>
      <c r="C84" s="192">
        <v>1928</v>
      </c>
    </row>
    <row r="85" spans="1:3">
      <c r="A85" s="26">
        <v>82</v>
      </c>
      <c r="B85" s="191" t="s">
        <v>153</v>
      </c>
      <c r="C85" s="192">
        <v>1909</v>
      </c>
    </row>
    <row r="86" spans="1:3">
      <c r="A86" s="26">
        <v>83</v>
      </c>
      <c r="B86" s="191" t="s">
        <v>91</v>
      </c>
      <c r="C86" s="192">
        <v>1761</v>
      </c>
    </row>
    <row r="87" spans="1:3">
      <c r="A87" s="26">
        <v>84</v>
      </c>
      <c r="B87" s="191" t="s">
        <v>150</v>
      </c>
      <c r="C87" s="192">
        <v>1622</v>
      </c>
    </row>
    <row r="88" spans="1:3">
      <c r="A88" s="26">
        <v>85</v>
      </c>
      <c r="B88" s="191" t="s">
        <v>190</v>
      </c>
      <c r="C88" s="192">
        <v>1543</v>
      </c>
    </row>
    <row r="89" spans="1:3">
      <c r="A89" s="26">
        <v>86</v>
      </c>
      <c r="B89" s="191" t="s">
        <v>187</v>
      </c>
      <c r="C89" s="192">
        <v>1425</v>
      </c>
    </row>
    <row r="90" spans="1:3">
      <c r="A90" s="26">
        <v>87</v>
      </c>
      <c r="B90" s="191" t="s">
        <v>102</v>
      </c>
      <c r="C90" s="192">
        <v>1405</v>
      </c>
    </row>
    <row r="91" spans="1:3">
      <c r="A91" s="26">
        <v>88</v>
      </c>
      <c r="B91" s="191" t="s">
        <v>162</v>
      </c>
      <c r="C91" s="192">
        <v>1374</v>
      </c>
    </row>
    <row r="92" spans="1:3">
      <c r="A92" s="26">
        <v>89</v>
      </c>
      <c r="B92" s="191" t="s">
        <v>44</v>
      </c>
      <c r="C92" s="192">
        <v>1249</v>
      </c>
    </row>
    <row r="93" spans="1:3">
      <c r="A93" s="26">
        <v>90</v>
      </c>
      <c r="B93" s="191" t="s">
        <v>29</v>
      </c>
      <c r="C93" s="192">
        <v>277</v>
      </c>
    </row>
    <row r="94" spans="1:3">
      <c r="C94" s="295"/>
    </row>
    <row r="95" spans="1:3">
      <c r="B95" s="17" t="s">
        <v>11</v>
      </c>
      <c r="C95" s="319">
        <f>MEDIAN(C4:C93)</f>
        <v>7918.5</v>
      </c>
    </row>
    <row r="96" spans="1:3">
      <c r="B96" s="17" t="s">
        <v>10</v>
      </c>
      <c r="C96" s="319">
        <f>AVERAGE(C4:C93)</f>
        <v>14927.911111111111</v>
      </c>
    </row>
    <row r="97" spans="2:3">
      <c r="B97" s="17" t="s">
        <v>239</v>
      </c>
      <c r="C97" s="53">
        <f>SUM(C4:C93)</f>
        <v>1343512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8A3B-8D89-4E2C-96F5-9F1A352BA840}">
  <sheetPr codeName="Sheet65"/>
  <dimension ref="A1:K97"/>
  <sheetViews>
    <sheetView zoomScaleNormal="100" workbookViewId="0">
      <pane ySplit="1" topLeftCell="A76" activePane="bottomLeft" state="frozen"/>
      <selection pane="bottomLeft" activeCell="F99" sqref="F99"/>
      <selection activeCell="D58" sqref="D58"/>
    </sheetView>
  </sheetViews>
  <sheetFormatPr defaultColWidth="9.140625" defaultRowHeight="12.75"/>
  <cols>
    <col min="1" max="1" width="6.140625" customWidth="1"/>
    <col min="2" max="2" width="21" customWidth="1"/>
    <col min="3" max="3" width="6.7109375" style="19" customWidth="1"/>
    <col min="4" max="4" width="9.42578125" style="19" customWidth="1"/>
    <col min="5" max="5" width="11.28515625" style="20" customWidth="1"/>
    <col min="6" max="6" width="21.42578125" customWidth="1"/>
    <col min="7" max="7" width="8.7109375" customWidth="1"/>
    <col min="8" max="8" width="8.85546875" customWidth="1"/>
    <col min="9" max="9" width="25.28515625" bestFit="1" customWidth="1"/>
    <col min="10" max="10" width="20.42578125" style="26" bestFit="1" customWidth="1"/>
    <col min="11" max="11" width="20.42578125" style="26" customWidth="1"/>
    <col min="12" max="12" width="22.28515625" bestFit="1" customWidth="1"/>
    <col min="13" max="13" width="22.28515625" customWidth="1"/>
    <col min="14" max="14" width="21.42578125" bestFit="1" customWidth="1"/>
  </cols>
  <sheetData>
    <row r="1" spans="1:4" ht="15">
      <c r="B1" s="1" t="s">
        <v>552</v>
      </c>
    </row>
    <row r="2" spans="1:4">
      <c r="B2" s="14" t="s">
        <v>553</v>
      </c>
    </row>
    <row r="3" spans="1:4">
      <c r="B3" s="14"/>
    </row>
    <row r="4" spans="1:4">
      <c r="A4" s="26">
        <v>1</v>
      </c>
      <c r="B4" s="202" t="s">
        <v>226</v>
      </c>
      <c r="C4" s="320">
        <v>0.55000000000000004</v>
      </c>
      <c r="D4" s="227"/>
    </row>
    <row r="5" spans="1:4">
      <c r="A5" s="26">
        <v>2</v>
      </c>
      <c r="B5" s="202" t="s">
        <v>63</v>
      </c>
      <c r="C5" s="320">
        <v>0.52</v>
      </c>
      <c r="D5" s="227"/>
    </row>
    <row r="6" spans="1:4">
      <c r="A6" s="26">
        <v>3</v>
      </c>
      <c r="B6" s="202" t="s">
        <v>44</v>
      </c>
      <c r="C6" s="320">
        <v>0.48</v>
      </c>
      <c r="D6" s="227"/>
    </row>
    <row r="7" spans="1:4">
      <c r="A7" s="26">
        <v>4</v>
      </c>
      <c r="B7" s="26" t="s">
        <v>167</v>
      </c>
      <c r="C7" s="47">
        <v>0.46</v>
      </c>
      <c r="D7" s="227"/>
    </row>
    <row r="8" spans="1:4">
      <c r="A8" s="26">
        <v>5</v>
      </c>
      <c r="B8" s="26" t="s">
        <v>230</v>
      </c>
      <c r="C8" s="47">
        <v>0.43</v>
      </c>
      <c r="D8" s="227"/>
    </row>
    <row r="9" spans="1:4">
      <c r="A9" s="26">
        <v>6</v>
      </c>
      <c r="B9" s="26" t="s">
        <v>191</v>
      </c>
      <c r="C9" s="47">
        <v>0.43</v>
      </c>
      <c r="D9" s="227"/>
    </row>
    <row r="10" spans="1:4">
      <c r="A10" s="26">
        <v>7</v>
      </c>
      <c r="B10" s="202" t="s">
        <v>37</v>
      </c>
      <c r="C10" s="320">
        <v>0.42</v>
      </c>
      <c r="D10" s="227"/>
    </row>
    <row r="11" spans="1:4">
      <c r="A11" s="26">
        <v>8</v>
      </c>
      <c r="B11" s="202" t="s">
        <v>189</v>
      </c>
      <c r="C11" s="320">
        <v>0.41</v>
      </c>
      <c r="D11" s="227"/>
    </row>
    <row r="12" spans="1:4">
      <c r="A12" s="26">
        <v>9</v>
      </c>
      <c r="B12" s="26" t="s">
        <v>114</v>
      </c>
      <c r="C12" s="47">
        <v>0.38</v>
      </c>
      <c r="D12" s="227"/>
    </row>
    <row r="13" spans="1:4">
      <c r="A13" s="26">
        <v>10</v>
      </c>
      <c r="B13" s="202" t="s">
        <v>85</v>
      </c>
      <c r="C13" s="320">
        <v>0.32</v>
      </c>
      <c r="D13" s="227"/>
    </row>
    <row r="14" spans="1:4">
      <c r="A14" s="26">
        <v>11</v>
      </c>
      <c r="B14" s="202" t="s">
        <v>79</v>
      </c>
      <c r="C14" s="320">
        <v>0.31</v>
      </c>
      <c r="D14" s="227"/>
    </row>
    <row r="15" spans="1:4">
      <c r="A15" s="26">
        <v>12</v>
      </c>
      <c r="B15" s="202" t="s">
        <v>92</v>
      </c>
      <c r="C15" s="320">
        <v>0.31</v>
      </c>
      <c r="D15" s="227"/>
    </row>
    <row r="16" spans="1:4">
      <c r="A16" s="26">
        <v>13</v>
      </c>
      <c r="B16" s="26" t="s">
        <v>96</v>
      </c>
      <c r="C16" s="47">
        <v>0.3</v>
      </c>
      <c r="D16" s="227"/>
    </row>
    <row r="17" spans="1:4">
      <c r="A17" s="26">
        <v>14</v>
      </c>
      <c r="B17" s="202" t="s">
        <v>160</v>
      </c>
      <c r="C17" s="320">
        <v>0.3</v>
      </c>
      <c r="D17" s="227"/>
    </row>
    <row r="18" spans="1:4">
      <c r="A18" s="26">
        <v>15</v>
      </c>
      <c r="B18" s="26" t="s">
        <v>166</v>
      </c>
      <c r="C18" s="47">
        <v>0.28999999999999998</v>
      </c>
      <c r="D18" s="227"/>
    </row>
    <row r="19" spans="1:4">
      <c r="A19" s="26">
        <v>16</v>
      </c>
      <c r="B19" s="202" t="s">
        <v>529</v>
      </c>
      <c r="C19" s="320">
        <v>0.28000000000000003</v>
      </c>
      <c r="D19" s="227"/>
    </row>
    <row r="20" spans="1:4">
      <c r="A20" s="26">
        <v>17</v>
      </c>
      <c r="B20" s="202" t="s">
        <v>323</v>
      </c>
      <c r="C20" s="320">
        <v>0.27</v>
      </c>
      <c r="D20" s="227"/>
    </row>
    <row r="21" spans="1:4">
      <c r="A21" s="26">
        <v>18</v>
      </c>
      <c r="B21" s="26" t="s">
        <v>126</v>
      </c>
      <c r="C21" s="47">
        <v>0.27</v>
      </c>
      <c r="D21" s="227"/>
    </row>
    <row r="22" spans="1:4">
      <c r="A22" s="26">
        <v>19</v>
      </c>
      <c r="B22" s="26" t="s">
        <v>105</v>
      </c>
      <c r="C22" s="47">
        <v>0.26</v>
      </c>
      <c r="D22" s="227"/>
    </row>
    <row r="23" spans="1:4">
      <c r="A23" s="26">
        <v>20</v>
      </c>
      <c r="B23" s="202" t="s">
        <v>237</v>
      </c>
      <c r="C23" s="320">
        <v>0.26</v>
      </c>
      <c r="D23" s="227"/>
    </row>
    <row r="24" spans="1:4">
      <c r="A24" s="26">
        <v>21</v>
      </c>
      <c r="B24" s="26" t="s">
        <v>150</v>
      </c>
      <c r="C24" s="47">
        <v>0.25</v>
      </c>
      <c r="D24" s="227"/>
    </row>
    <row r="25" spans="1:4">
      <c r="A25" s="26">
        <v>22</v>
      </c>
      <c r="B25" s="26" t="s">
        <v>116</v>
      </c>
      <c r="C25" s="47">
        <v>0.24</v>
      </c>
      <c r="D25" s="227"/>
    </row>
    <row r="26" spans="1:4">
      <c r="A26" s="26">
        <v>23</v>
      </c>
      <c r="B26" s="26" t="s">
        <v>142</v>
      </c>
      <c r="C26" s="47">
        <v>0.24</v>
      </c>
      <c r="D26" s="227"/>
    </row>
    <row r="27" spans="1:4">
      <c r="A27" s="26">
        <v>24</v>
      </c>
      <c r="B27" s="26" t="s">
        <v>236</v>
      </c>
      <c r="C27" s="47">
        <v>0.24</v>
      </c>
      <c r="D27" s="227"/>
    </row>
    <row r="28" spans="1:4">
      <c r="A28" s="26">
        <v>25</v>
      </c>
      <c r="B28" s="202" t="s">
        <v>76</v>
      </c>
      <c r="C28" s="320">
        <v>0.23</v>
      </c>
      <c r="D28" s="227"/>
    </row>
    <row r="29" spans="1:4">
      <c r="A29" s="26">
        <v>26</v>
      </c>
      <c r="B29" s="202" t="s">
        <v>102</v>
      </c>
      <c r="C29" s="320">
        <v>0.23</v>
      </c>
      <c r="D29" s="227"/>
    </row>
    <row r="30" spans="1:4">
      <c r="A30" s="26">
        <v>27</v>
      </c>
      <c r="B30" s="26" t="s">
        <v>138</v>
      </c>
      <c r="C30" s="47">
        <v>0.23</v>
      </c>
      <c r="D30" s="227"/>
    </row>
    <row r="31" spans="1:4">
      <c r="A31" s="26">
        <v>28</v>
      </c>
      <c r="B31" s="26" t="s">
        <v>153</v>
      </c>
      <c r="C31" s="47">
        <v>0.23</v>
      </c>
      <c r="D31" s="227"/>
    </row>
    <row r="32" spans="1:4">
      <c r="A32" s="26">
        <v>29</v>
      </c>
      <c r="B32" s="202" t="s">
        <v>99</v>
      </c>
      <c r="C32" s="320">
        <v>0.22</v>
      </c>
      <c r="D32" s="227"/>
    </row>
    <row r="33" spans="1:4">
      <c r="A33" s="26">
        <v>30</v>
      </c>
      <c r="B33" s="202" t="s">
        <v>108</v>
      </c>
      <c r="C33" s="320">
        <v>0.22</v>
      </c>
      <c r="D33" s="227"/>
    </row>
    <row r="34" spans="1:4">
      <c r="A34" s="26">
        <v>31</v>
      </c>
      <c r="B34" s="26" t="s">
        <v>185</v>
      </c>
      <c r="C34" s="47">
        <v>0.21</v>
      </c>
      <c r="D34" s="227"/>
    </row>
    <row r="35" spans="1:4">
      <c r="A35" s="26">
        <v>32</v>
      </c>
      <c r="B35" s="202" t="s">
        <v>74</v>
      </c>
      <c r="C35" s="320">
        <v>0.21</v>
      </c>
      <c r="D35" s="227"/>
    </row>
    <row r="36" spans="1:4">
      <c r="A36" s="26">
        <v>33</v>
      </c>
      <c r="B36" s="202" t="s">
        <v>49</v>
      </c>
      <c r="C36" s="320">
        <v>0.2</v>
      </c>
      <c r="D36" s="227"/>
    </row>
    <row r="37" spans="1:4">
      <c r="A37" s="26">
        <v>34</v>
      </c>
      <c r="B37" s="202" t="s">
        <v>106</v>
      </c>
      <c r="C37" s="320">
        <v>0.2</v>
      </c>
      <c r="D37" s="227"/>
    </row>
    <row r="38" spans="1:4">
      <c r="A38" s="26">
        <v>35</v>
      </c>
      <c r="B38" s="202" t="s">
        <v>119</v>
      </c>
      <c r="C38" s="320">
        <v>0.2</v>
      </c>
      <c r="D38" s="227"/>
    </row>
    <row r="39" spans="1:4">
      <c r="A39" s="26">
        <v>36</v>
      </c>
      <c r="B39" s="26" t="s">
        <v>140</v>
      </c>
      <c r="C39" s="47">
        <v>0.19</v>
      </c>
      <c r="D39" s="227"/>
    </row>
    <row r="40" spans="1:4">
      <c r="A40" s="26">
        <v>37</v>
      </c>
      <c r="B40" s="26" t="s">
        <v>162</v>
      </c>
      <c r="C40" s="47">
        <v>0.19</v>
      </c>
      <c r="D40" s="227"/>
    </row>
    <row r="41" spans="1:4">
      <c r="A41" s="26">
        <v>38</v>
      </c>
      <c r="B41" s="202" t="s">
        <v>322</v>
      </c>
      <c r="C41" s="320">
        <v>0.18</v>
      </c>
      <c r="D41" s="227"/>
    </row>
    <row r="42" spans="1:4">
      <c r="A42" s="26">
        <v>39</v>
      </c>
      <c r="B42" s="26" t="s">
        <v>228</v>
      </c>
      <c r="C42" s="47">
        <v>0.18</v>
      </c>
      <c r="D42" s="227"/>
    </row>
    <row r="43" spans="1:4">
      <c r="A43" s="26">
        <v>40</v>
      </c>
      <c r="B43" s="26" t="s">
        <v>324</v>
      </c>
      <c r="C43" s="47">
        <v>0.18</v>
      </c>
      <c r="D43" s="227"/>
    </row>
    <row r="44" spans="1:4">
      <c r="A44" s="26">
        <v>41</v>
      </c>
      <c r="B44" s="202" t="s">
        <v>129</v>
      </c>
      <c r="C44" s="320">
        <v>0.18</v>
      </c>
      <c r="D44" s="227"/>
    </row>
    <row r="45" spans="1:4">
      <c r="A45" s="26">
        <v>42</v>
      </c>
      <c r="B45" s="26" t="s">
        <v>325</v>
      </c>
      <c r="C45" s="47">
        <v>0.18</v>
      </c>
      <c r="D45" s="227"/>
    </row>
    <row r="46" spans="1:4">
      <c r="A46" s="26">
        <v>43</v>
      </c>
      <c r="B46" s="26" t="s">
        <v>56</v>
      </c>
      <c r="C46" s="47">
        <v>0.17</v>
      </c>
      <c r="D46" s="227"/>
    </row>
    <row r="47" spans="1:4">
      <c r="A47" s="26">
        <v>44</v>
      </c>
      <c r="B47" s="202" t="s">
        <v>75</v>
      </c>
      <c r="C47" s="320">
        <v>0.17</v>
      </c>
      <c r="D47" s="227"/>
    </row>
    <row r="48" spans="1:4">
      <c r="A48" s="26">
        <v>45</v>
      </c>
      <c r="B48" s="202" t="s">
        <v>227</v>
      </c>
      <c r="C48" s="320">
        <v>0.17</v>
      </c>
      <c r="D48" s="227"/>
    </row>
    <row r="49" spans="1:4">
      <c r="A49" s="26">
        <v>46</v>
      </c>
      <c r="B49" s="26" t="s">
        <v>229</v>
      </c>
      <c r="C49" s="47">
        <v>0.17</v>
      </c>
      <c r="D49" s="227"/>
    </row>
    <row r="50" spans="1:4">
      <c r="A50" s="26">
        <v>47</v>
      </c>
      <c r="B50" s="202" t="s">
        <v>232</v>
      </c>
      <c r="C50" s="320">
        <v>0.17</v>
      </c>
      <c r="D50" s="227"/>
    </row>
    <row r="51" spans="1:4">
      <c r="A51" s="26">
        <v>48</v>
      </c>
      <c r="B51" s="26" t="s">
        <v>233</v>
      </c>
      <c r="C51" s="47">
        <v>0.17</v>
      </c>
    </row>
    <row r="52" spans="1:4">
      <c r="A52" s="26">
        <v>49</v>
      </c>
      <c r="B52" s="202" t="s">
        <v>30</v>
      </c>
      <c r="C52" s="320">
        <v>0.16</v>
      </c>
    </row>
    <row r="53" spans="1:4">
      <c r="A53" s="26">
        <v>50</v>
      </c>
      <c r="B53" s="202" t="s">
        <v>33</v>
      </c>
      <c r="C53" s="320">
        <v>0.16</v>
      </c>
    </row>
    <row r="54" spans="1:4">
      <c r="A54" s="26">
        <v>51</v>
      </c>
      <c r="B54" s="202" t="s">
        <v>187</v>
      </c>
      <c r="C54" s="320">
        <v>0.16</v>
      </c>
    </row>
    <row r="55" spans="1:4">
      <c r="A55" s="26">
        <v>52</v>
      </c>
      <c r="B55" s="26" t="s">
        <v>82</v>
      </c>
      <c r="C55" s="47">
        <v>0.16</v>
      </c>
    </row>
    <row r="56" spans="1:4">
      <c r="A56" s="26">
        <v>53</v>
      </c>
      <c r="B56" s="26" t="s">
        <v>109</v>
      </c>
      <c r="C56" s="47">
        <v>0.16</v>
      </c>
    </row>
    <row r="57" spans="1:4">
      <c r="A57" s="26">
        <v>54</v>
      </c>
      <c r="B57" s="26" t="s">
        <v>124</v>
      </c>
      <c r="C57" s="47">
        <v>0.16</v>
      </c>
    </row>
    <row r="58" spans="1:4">
      <c r="A58" s="26">
        <v>55</v>
      </c>
      <c r="B58" s="26" t="s">
        <v>137</v>
      </c>
      <c r="C58" s="47">
        <v>0.16</v>
      </c>
    </row>
    <row r="59" spans="1:4">
      <c r="A59" s="26">
        <v>56</v>
      </c>
      <c r="B59" s="202" t="s">
        <v>139</v>
      </c>
      <c r="C59" s="320">
        <v>0.16</v>
      </c>
    </row>
    <row r="60" spans="1:4">
      <c r="A60" s="26">
        <v>57</v>
      </c>
      <c r="B60" s="26" t="s">
        <v>332</v>
      </c>
      <c r="C60" s="47">
        <v>0.15</v>
      </c>
    </row>
    <row r="61" spans="1:4">
      <c r="A61" s="26">
        <v>58</v>
      </c>
      <c r="B61" s="26" t="s">
        <v>132</v>
      </c>
      <c r="C61" s="47">
        <v>0.15</v>
      </c>
    </row>
    <row r="62" spans="1:4">
      <c r="A62" s="26">
        <v>59</v>
      </c>
      <c r="B62" s="26" t="s">
        <v>135</v>
      </c>
      <c r="C62" s="47">
        <v>0.15</v>
      </c>
    </row>
    <row r="63" spans="1:4">
      <c r="A63" s="26">
        <v>60</v>
      </c>
      <c r="B63" s="26" t="s">
        <v>163</v>
      </c>
      <c r="C63" s="47">
        <v>0.15</v>
      </c>
    </row>
    <row r="64" spans="1:4">
      <c r="A64" s="26">
        <v>61</v>
      </c>
      <c r="B64" s="26" t="s">
        <v>193</v>
      </c>
      <c r="C64" s="47">
        <v>0.15</v>
      </c>
    </row>
    <row r="65" spans="1:3">
      <c r="A65" s="26">
        <v>62</v>
      </c>
      <c r="B65" s="202" t="s">
        <v>54</v>
      </c>
      <c r="C65" s="320">
        <v>0.14000000000000001</v>
      </c>
    </row>
    <row r="66" spans="1:3">
      <c r="A66" s="26">
        <v>63</v>
      </c>
      <c r="B66" s="202" t="s">
        <v>88</v>
      </c>
      <c r="C66" s="320">
        <v>0.14000000000000001</v>
      </c>
    </row>
    <row r="67" spans="1:3">
      <c r="A67" s="26">
        <v>64</v>
      </c>
      <c r="B67" s="202" t="s">
        <v>98</v>
      </c>
      <c r="C67" s="320">
        <v>0.14000000000000001</v>
      </c>
    </row>
    <row r="68" spans="1:3">
      <c r="A68" s="26">
        <v>65</v>
      </c>
      <c r="B68" s="202" t="s">
        <v>42</v>
      </c>
      <c r="C68" s="320">
        <v>0.13</v>
      </c>
    </row>
    <row r="69" spans="1:3">
      <c r="A69" s="26">
        <v>66</v>
      </c>
      <c r="B69" s="202" t="s">
        <v>29</v>
      </c>
      <c r="C69" s="320">
        <v>0.12</v>
      </c>
    </row>
    <row r="70" spans="1:3">
      <c r="A70" s="26">
        <v>67</v>
      </c>
      <c r="B70" s="26" t="s">
        <v>47</v>
      </c>
      <c r="C70" s="47">
        <v>0.12</v>
      </c>
    </row>
    <row r="71" spans="1:3">
      <c r="A71" s="26">
        <v>68</v>
      </c>
      <c r="B71" s="202" t="s">
        <v>57</v>
      </c>
      <c r="C71" s="320">
        <v>0.12</v>
      </c>
    </row>
    <row r="72" spans="1:3">
      <c r="A72" s="26">
        <v>69</v>
      </c>
      <c r="B72" s="202" t="s">
        <v>59</v>
      </c>
      <c r="C72" s="320">
        <v>0.12</v>
      </c>
    </row>
    <row r="73" spans="1:3">
      <c r="A73" s="26">
        <v>70</v>
      </c>
      <c r="B73" s="26" t="s">
        <v>190</v>
      </c>
      <c r="C73" s="47">
        <v>0.12</v>
      </c>
    </row>
    <row r="74" spans="1:3">
      <c r="A74" s="26">
        <v>71</v>
      </c>
      <c r="B74" s="26" t="s">
        <v>144</v>
      </c>
      <c r="C74" s="47">
        <v>0.12</v>
      </c>
    </row>
    <row r="75" spans="1:3">
      <c r="A75" s="26">
        <v>72</v>
      </c>
      <c r="B75" s="202" t="s">
        <v>145</v>
      </c>
      <c r="C75" s="320">
        <v>0.12</v>
      </c>
    </row>
    <row r="76" spans="1:3">
      <c r="A76" s="26">
        <v>73</v>
      </c>
      <c r="B76" s="202" t="s">
        <v>60</v>
      </c>
      <c r="C76" s="320">
        <v>0.11</v>
      </c>
    </row>
    <row r="77" spans="1:3">
      <c r="A77" s="26">
        <v>74</v>
      </c>
      <c r="B77" s="202" t="s">
        <v>104</v>
      </c>
      <c r="C77" s="320">
        <v>0.11</v>
      </c>
    </row>
    <row r="78" spans="1:3">
      <c r="A78" s="26">
        <v>75</v>
      </c>
      <c r="B78" s="26" t="s">
        <v>215</v>
      </c>
      <c r="C78" s="47">
        <v>0.1</v>
      </c>
    </row>
    <row r="79" spans="1:3">
      <c r="A79" s="26">
        <v>76</v>
      </c>
      <c r="B79" s="26" t="s">
        <v>222</v>
      </c>
      <c r="C79" s="47">
        <v>0.1</v>
      </c>
    </row>
    <row r="80" spans="1:3">
      <c r="A80" s="26">
        <v>77</v>
      </c>
      <c r="B80" s="202" t="s">
        <v>125</v>
      </c>
      <c r="C80" s="320">
        <v>0.1</v>
      </c>
    </row>
    <row r="81" spans="1:3">
      <c r="A81" s="26">
        <v>78</v>
      </c>
      <c r="B81" s="202" t="s">
        <v>326</v>
      </c>
      <c r="C81" s="320">
        <v>0.1</v>
      </c>
    </row>
    <row r="82" spans="1:3">
      <c r="A82" s="26">
        <v>79</v>
      </c>
      <c r="B82" s="202" t="s">
        <v>65</v>
      </c>
      <c r="C82" s="320">
        <v>0.09</v>
      </c>
    </row>
    <row r="83" spans="1:3">
      <c r="A83" s="26">
        <v>80</v>
      </c>
      <c r="B83" s="202" t="s">
        <v>91</v>
      </c>
      <c r="C83" s="320">
        <v>0.09</v>
      </c>
    </row>
    <row r="84" spans="1:3">
      <c r="A84" s="26">
        <v>81</v>
      </c>
      <c r="B84" s="26" t="s">
        <v>32</v>
      </c>
      <c r="C84" s="47">
        <v>0.08</v>
      </c>
    </row>
    <row r="85" spans="1:3">
      <c r="A85" s="26">
        <v>82</v>
      </c>
      <c r="B85" s="202" t="s">
        <v>38</v>
      </c>
      <c r="C85" s="320">
        <v>0.08</v>
      </c>
    </row>
    <row r="86" spans="1:3">
      <c r="A86" s="26">
        <v>83</v>
      </c>
      <c r="B86" s="202" t="s">
        <v>52</v>
      </c>
      <c r="C86" s="320">
        <v>0.08</v>
      </c>
    </row>
    <row r="87" spans="1:3">
      <c r="A87" s="26">
        <v>84</v>
      </c>
      <c r="B87" s="202" t="s">
        <v>70</v>
      </c>
      <c r="C87" s="320">
        <v>0.08</v>
      </c>
    </row>
    <row r="88" spans="1:3">
      <c r="A88" s="26">
        <v>85</v>
      </c>
      <c r="B88" s="202" t="s">
        <v>112</v>
      </c>
      <c r="C88" s="320">
        <v>0.08</v>
      </c>
    </row>
    <row r="89" spans="1:3">
      <c r="A89" s="26">
        <v>86</v>
      </c>
      <c r="B89" s="26" t="s">
        <v>131</v>
      </c>
      <c r="C89" s="47">
        <v>0.08</v>
      </c>
    </row>
    <row r="90" spans="1:3">
      <c r="A90" s="26">
        <v>87</v>
      </c>
      <c r="B90" s="26" t="s">
        <v>164</v>
      </c>
      <c r="C90" s="47">
        <v>0.08</v>
      </c>
    </row>
    <row r="91" spans="1:3">
      <c r="A91" s="26">
        <v>88</v>
      </c>
      <c r="B91" s="26" t="s">
        <v>134</v>
      </c>
      <c r="C91" s="47">
        <v>0.06</v>
      </c>
    </row>
    <row r="92" spans="1:3">
      <c r="A92" s="26">
        <v>89</v>
      </c>
      <c r="B92" s="26" t="s">
        <v>192</v>
      </c>
      <c r="C92" s="47">
        <v>0.06</v>
      </c>
    </row>
    <row r="93" spans="1:3">
      <c r="A93" s="26">
        <v>90</v>
      </c>
      <c r="B93" s="26" t="s">
        <v>528</v>
      </c>
      <c r="C93" s="47">
        <v>0.04</v>
      </c>
    </row>
    <row r="94" spans="1:3">
      <c r="A94" s="26"/>
      <c r="C94"/>
    </row>
    <row r="95" spans="1:3">
      <c r="A95" s="26"/>
      <c r="C95"/>
    </row>
    <row r="96" spans="1:3">
      <c r="A96" s="26"/>
      <c r="B96" s="17" t="s">
        <v>11</v>
      </c>
      <c r="C96" s="317">
        <f>MEDIAN(C4:C93)</f>
        <v>0.17</v>
      </c>
    </row>
    <row r="97" spans="1:3">
      <c r="A97" s="26"/>
      <c r="B97" s="17" t="s">
        <v>10</v>
      </c>
      <c r="C97" s="77">
        <f>AVERAGE(C4:C93)</f>
        <v>0.19822222222222213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DC6D-4A89-42B1-9701-2F3EC0168343}">
  <sheetPr codeName="Sheet66"/>
  <dimension ref="A1:K97"/>
  <sheetViews>
    <sheetView zoomScaleNormal="100" workbookViewId="0">
      <pane ySplit="1" topLeftCell="A62" activePane="bottomLeft" state="frozen"/>
      <selection pane="bottomLeft" activeCell="F86" sqref="F86"/>
      <selection activeCell="D58" sqref="D58"/>
    </sheetView>
  </sheetViews>
  <sheetFormatPr defaultColWidth="9.140625" defaultRowHeight="12.75"/>
  <cols>
    <col min="1" max="1" width="6.140625" style="26" customWidth="1"/>
    <col min="2" max="2" width="22.7109375" style="26" customWidth="1"/>
    <col min="3" max="3" width="7.7109375" style="322" bestFit="1" customWidth="1"/>
    <col min="4" max="4" width="9.42578125" style="323" customWidth="1"/>
    <col min="5" max="5" width="10.28515625" style="69" customWidth="1"/>
    <col min="6" max="6" width="21.5703125" bestFit="1" customWidth="1"/>
    <col min="8" max="8" width="8.7109375" customWidth="1"/>
    <col min="10" max="10" width="25.28515625" style="194" bestFit="1" customWidth="1"/>
    <col min="11" max="11" width="19.85546875" style="66" bestFit="1" customWidth="1"/>
    <col min="13" max="29" width="8.85546875" customWidth="1"/>
  </cols>
  <sheetData>
    <row r="1" spans="1:11" ht="15">
      <c r="B1" s="321" t="s">
        <v>554</v>
      </c>
      <c r="F1" s="324"/>
      <c r="H1" s="324"/>
      <c r="I1" s="324"/>
    </row>
    <row r="2" spans="1:11" ht="15">
      <c r="B2" s="325" t="s">
        <v>555</v>
      </c>
      <c r="F2" s="324"/>
      <c r="H2" s="324"/>
      <c r="I2" s="324"/>
    </row>
    <row r="3" spans="1:11" ht="15">
      <c r="B3" s="325"/>
      <c r="F3" s="324"/>
      <c r="H3" s="324"/>
      <c r="I3" s="324"/>
      <c r="J3" s="202"/>
      <c r="K3" s="202"/>
    </row>
    <row r="4" spans="1:11">
      <c r="A4" s="26">
        <v>1</v>
      </c>
      <c r="B4" s="202" t="s">
        <v>29</v>
      </c>
      <c r="C4" s="244">
        <v>729.96</v>
      </c>
      <c r="D4" s="227"/>
      <c r="H4" s="326"/>
      <c r="I4" s="326"/>
    </row>
    <row r="5" spans="1:11">
      <c r="A5" s="26">
        <v>2</v>
      </c>
      <c r="B5" s="202" t="s">
        <v>528</v>
      </c>
      <c r="C5" s="244">
        <v>405.47</v>
      </c>
      <c r="D5" s="227"/>
      <c r="H5" s="327"/>
      <c r="I5" s="326"/>
    </row>
    <row r="6" spans="1:11">
      <c r="A6" s="26">
        <v>3</v>
      </c>
      <c r="B6" s="202" t="s">
        <v>106</v>
      </c>
      <c r="C6" s="244">
        <v>342.7</v>
      </c>
      <c r="D6" s="227"/>
      <c r="H6" s="327"/>
      <c r="I6" s="326"/>
    </row>
    <row r="7" spans="1:11">
      <c r="A7" s="26">
        <v>4</v>
      </c>
      <c r="B7" s="202" t="s">
        <v>125</v>
      </c>
      <c r="C7" s="244">
        <v>275.89</v>
      </c>
      <c r="D7" s="227"/>
      <c r="H7" s="327"/>
      <c r="I7" s="326"/>
    </row>
    <row r="8" spans="1:11">
      <c r="A8" s="26">
        <v>5</v>
      </c>
      <c r="B8" s="202" t="s">
        <v>112</v>
      </c>
      <c r="C8" s="244">
        <v>257.69</v>
      </c>
      <c r="D8" s="227"/>
      <c r="H8" s="327"/>
      <c r="I8" s="26"/>
    </row>
    <row r="9" spans="1:11">
      <c r="A9" s="26">
        <v>6</v>
      </c>
      <c r="B9" s="202" t="s">
        <v>134</v>
      </c>
      <c r="C9" s="244">
        <v>248.49</v>
      </c>
      <c r="D9" s="227"/>
      <c r="H9" s="327"/>
      <c r="I9" s="326"/>
    </row>
    <row r="10" spans="1:11">
      <c r="A10" s="26">
        <v>7</v>
      </c>
      <c r="B10" s="202" t="s">
        <v>150</v>
      </c>
      <c r="C10" s="244">
        <v>241.31</v>
      </c>
      <c r="D10" s="227"/>
      <c r="H10" s="327"/>
      <c r="I10" s="326"/>
    </row>
    <row r="11" spans="1:11">
      <c r="A11" s="26">
        <v>8</v>
      </c>
      <c r="B11" s="202" t="s">
        <v>326</v>
      </c>
      <c r="C11" s="244">
        <v>225.06</v>
      </c>
      <c r="D11" s="227"/>
      <c r="H11" s="326"/>
      <c r="I11" s="326"/>
    </row>
    <row r="12" spans="1:11">
      <c r="A12" s="26">
        <v>9</v>
      </c>
      <c r="B12" s="202" t="s">
        <v>229</v>
      </c>
      <c r="C12" s="244">
        <v>210.85</v>
      </c>
      <c r="D12" s="227"/>
      <c r="H12" s="326"/>
      <c r="I12" s="326"/>
    </row>
    <row r="13" spans="1:11">
      <c r="A13" s="26">
        <v>10</v>
      </c>
      <c r="B13" s="202" t="s">
        <v>162</v>
      </c>
      <c r="C13" s="244">
        <v>185.74</v>
      </c>
      <c r="D13" s="227"/>
      <c r="H13" s="326"/>
      <c r="I13" s="326"/>
    </row>
    <row r="14" spans="1:11">
      <c r="A14" s="26">
        <v>11</v>
      </c>
      <c r="B14" s="202" t="s">
        <v>163</v>
      </c>
      <c r="C14" s="244">
        <v>182.11</v>
      </c>
      <c r="D14" s="227"/>
      <c r="H14" s="326"/>
      <c r="I14" s="26"/>
    </row>
    <row r="15" spans="1:11">
      <c r="A15" s="26">
        <v>12</v>
      </c>
      <c r="B15" s="202" t="s">
        <v>185</v>
      </c>
      <c r="C15" s="244">
        <v>169.93</v>
      </c>
      <c r="D15" s="227"/>
      <c r="H15" s="327"/>
      <c r="I15" s="326"/>
    </row>
    <row r="16" spans="1:11">
      <c r="A16" s="26">
        <v>13</v>
      </c>
      <c r="B16" s="202" t="s">
        <v>75</v>
      </c>
      <c r="C16" s="244">
        <v>163.43</v>
      </c>
      <c r="D16" s="227"/>
      <c r="H16" s="327"/>
      <c r="I16" s="326"/>
    </row>
    <row r="17" spans="1:4">
      <c r="A17" s="26">
        <v>14</v>
      </c>
      <c r="B17" s="202" t="s">
        <v>119</v>
      </c>
      <c r="C17" s="244">
        <v>161.61000000000001</v>
      </c>
      <c r="D17" s="227"/>
    </row>
    <row r="18" spans="1:4">
      <c r="A18" s="26">
        <v>15</v>
      </c>
      <c r="B18" s="202" t="s">
        <v>230</v>
      </c>
      <c r="C18" s="244">
        <v>157.66999999999999</v>
      </c>
      <c r="D18" s="227"/>
    </row>
    <row r="19" spans="1:4">
      <c r="A19" s="26">
        <v>16</v>
      </c>
      <c r="B19" s="202" t="s">
        <v>91</v>
      </c>
      <c r="C19" s="244">
        <v>156.16</v>
      </c>
      <c r="D19" s="227"/>
    </row>
    <row r="20" spans="1:4">
      <c r="A20" s="26">
        <v>17</v>
      </c>
      <c r="B20" s="202" t="s">
        <v>153</v>
      </c>
      <c r="C20" s="244">
        <v>155.68</v>
      </c>
      <c r="D20" s="227"/>
    </row>
    <row r="21" spans="1:4">
      <c r="A21" s="26">
        <v>18</v>
      </c>
      <c r="B21" s="202" t="s">
        <v>324</v>
      </c>
      <c r="C21" s="244">
        <v>155.44</v>
      </c>
      <c r="D21" s="227"/>
    </row>
    <row r="22" spans="1:4">
      <c r="A22" s="26">
        <v>19</v>
      </c>
      <c r="B22" s="202" t="s">
        <v>142</v>
      </c>
      <c r="C22" s="244">
        <v>152.44999999999999</v>
      </c>
      <c r="D22" s="227"/>
    </row>
    <row r="23" spans="1:4">
      <c r="A23" s="26">
        <v>20</v>
      </c>
      <c r="B23" s="202" t="s">
        <v>139</v>
      </c>
      <c r="C23" s="244">
        <v>151</v>
      </c>
      <c r="D23" s="227"/>
    </row>
    <row r="24" spans="1:4">
      <c r="A24" s="26">
        <v>21</v>
      </c>
      <c r="B24" s="202" t="s">
        <v>98</v>
      </c>
      <c r="C24" s="244">
        <v>148.12</v>
      </c>
      <c r="D24" s="227"/>
    </row>
    <row r="25" spans="1:4">
      <c r="A25" s="26">
        <v>22</v>
      </c>
      <c r="B25" s="202" t="s">
        <v>105</v>
      </c>
      <c r="C25" s="244">
        <v>142.76</v>
      </c>
      <c r="D25" s="227"/>
    </row>
    <row r="26" spans="1:4">
      <c r="A26" s="26">
        <v>23</v>
      </c>
      <c r="B26" s="202" t="s">
        <v>232</v>
      </c>
      <c r="C26" s="244">
        <v>141.77000000000001</v>
      </c>
      <c r="D26" s="227"/>
    </row>
    <row r="27" spans="1:4">
      <c r="A27" s="26">
        <v>24</v>
      </c>
      <c r="B27" s="202" t="s">
        <v>70</v>
      </c>
      <c r="C27" s="244">
        <v>141.33000000000001</v>
      </c>
      <c r="D27" s="227"/>
    </row>
    <row r="28" spans="1:4">
      <c r="A28" s="26">
        <v>25</v>
      </c>
      <c r="B28" s="202" t="s">
        <v>131</v>
      </c>
      <c r="C28" s="244">
        <v>140.80000000000001</v>
      </c>
      <c r="D28" s="227"/>
    </row>
    <row r="29" spans="1:4">
      <c r="A29" s="26">
        <v>26</v>
      </c>
      <c r="B29" s="202" t="s">
        <v>215</v>
      </c>
      <c r="C29" s="244">
        <v>139.47</v>
      </c>
      <c r="D29" s="227"/>
    </row>
    <row r="30" spans="1:4">
      <c r="A30" s="26">
        <v>27</v>
      </c>
      <c r="B30" s="202" t="s">
        <v>33</v>
      </c>
      <c r="C30" s="244">
        <v>138.96</v>
      </c>
      <c r="D30" s="227"/>
    </row>
    <row r="31" spans="1:4">
      <c r="A31" s="26">
        <v>28</v>
      </c>
      <c r="B31" s="202" t="s">
        <v>124</v>
      </c>
      <c r="C31" s="244">
        <v>136.12</v>
      </c>
      <c r="D31" s="227"/>
    </row>
    <row r="32" spans="1:4">
      <c r="A32" s="26">
        <v>29</v>
      </c>
      <c r="B32" s="202" t="s">
        <v>99</v>
      </c>
      <c r="C32" s="244">
        <v>135.32</v>
      </c>
      <c r="D32" s="227"/>
    </row>
    <row r="33" spans="1:4">
      <c r="A33" s="26">
        <v>30</v>
      </c>
      <c r="B33" s="202" t="s">
        <v>228</v>
      </c>
      <c r="C33" s="244">
        <v>132.16</v>
      </c>
      <c r="D33" s="227"/>
    </row>
    <row r="34" spans="1:4">
      <c r="A34" s="26">
        <v>31</v>
      </c>
      <c r="B34" s="202" t="s">
        <v>65</v>
      </c>
      <c r="C34" s="244">
        <v>124.33</v>
      </c>
      <c r="D34" s="227"/>
    </row>
    <row r="35" spans="1:4">
      <c r="A35" s="26">
        <v>32</v>
      </c>
      <c r="B35" s="202" t="s">
        <v>104</v>
      </c>
      <c r="C35" s="244">
        <v>122.89</v>
      </c>
      <c r="D35" s="227"/>
    </row>
    <row r="36" spans="1:4">
      <c r="A36" s="26">
        <v>33</v>
      </c>
      <c r="B36" s="202" t="s">
        <v>116</v>
      </c>
      <c r="C36" s="244">
        <v>119.71</v>
      </c>
      <c r="D36" s="227"/>
    </row>
    <row r="37" spans="1:4">
      <c r="A37" s="26">
        <v>34</v>
      </c>
      <c r="B37" s="202" t="s">
        <v>88</v>
      </c>
      <c r="C37" s="244">
        <v>117.98</v>
      </c>
      <c r="D37" s="227"/>
    </row>
    <row r="38" spans="1:4">
      <c r="A38" s="26">
        <v>35</v>
      </c>
      <c r="B38" s="202" t="s">
        <v>132</v>
      </c>
      <c r="C38" s="244">
        <v>113.19</v>
      </c>
      <c r="D38" s="227"/>
    </row>
    <row r="39" spans="1:4">
      <c r="A39" s="26">
        <v>36</v>
      </c>
      <c r="B39" s="202" t="s">
        <v>145</v>
      </c>
      <c r="C39" s="244">
        <v>112.32</v>
      </c>
      <c r="D39" s="227"/>
    </row>
    <row r="40" spans="1:4">
      <c r="A40" s="26">
        <v>37</v>
      </c>
      <c r="B40" s="202" t="s">
        <v>144</v>
      </c>
      <c r="C40" s="244">
        <v>110.77</v>
      </c>
      <c r="D40" s="227"/>
    </row>
    <row r="41" spans="1:4">
      <c r="A41" s="26">
        <v>38</v>
      </c>
      <c r="B41" s="202" t="s">
        <v>222</v>
      </c>
      <c r="C41" s="244">
        <v>110.41</v>
      </c>
      <c r="D41" s="227"/>
    </row>
    <row r="42" spans="1:4">
      <c r="A42" s="26">
        <v>39</v>
      </c>
      <c r="B42" s="202" t="s">
        <v>79</v>
      </c>
      <c r="C42" s="244">
        <v>109.03</v>
      </c>
      <c r="D42" s="227"/>
    </row>
    <row r="43" spans="1:4">
      <c r="A43" s="26">
        <v>40</v>
      </c>
      <c r="B43" s="202" t="s">
        <v>60</v>
      </c>
      <c r="C43" s="244">
        <v>106.65</v>
      </c>
      <c r="D43" s="227"/>
    </row>
    <row r="44" spans="1:4">
      <c r="A44" s="26">
        <v>41</v>
      </c>
      <c r="B44" s="202" t="s">
        <v>59</v>
      </c>
      <c r="C44" s="244">
        <v>106.52</v>
      </c>
      <c r="D44" s="227"/>
    </row>
    <row r="45" spans="1:4">
      <c r="A45" s="26">
        <v>42</v>
      </c>
      <c r="B45" s="202" t="s">
        <v>32</v>
      </c>
      <c r="C45" s="244">
        <v>104.83</v>
      </c>
      <c r="D45" s="227"/>
    </row>
    <row r="46" spans="1:4">
      <c r="A46" s="26">
        <v>43</v>
      </c>
      <c r="B46" s="202" t="s">
        <v>56</v>
      </c>
      <c r="C46" s="244">
        <v>104.36</v>
      </c>
      <c r="D46" s="227"/>
    </row>
    <row r="47" spans="1:4">
      <c r="A47" s="26">
        <v>44</v>
      </c>
      <c r="B47" s="202" t="s">
        <v>30</v>
      </c>
      <c r="C47" s="244">
        <v>103.8</v>
      </c>
      <c r="D47" s="227"/>
    </row>
    <row r="48" spans="1:4">
      <c r="A48" s="26">
        <v>45</v>
      </c>
      <c r="B48" s="202" t="s">
        <v>126</v>
      </c>
      <c r="C48" s="244">
        <v>102.96</v>
      </c>
      <c r="D48" s="227"/>
    </row>
    <row r="49" spans="1:4">
      <c r="A49" s="26">
        <v>46</v>
      </c>
      <c r="B49" s="202" t="s">
        <v>164</v>
      </c>
      <c r="C49" s="244">
        <v>101.33</v>
      </c>
      <c r="D49" s="227"/>
    </row>
    <row r="50" spans="1:4">
      <c r="A50" s="26">
        <v>47</v>
      </c>
      <c r="B50" s="202" t="s">
        <v>38</v>
      </c>
      <c r="C50" s="244">
        <v>100.44</v>
      </c>
      <c r="D50" s="227"/>
    </row>
    <row r="51" spans="1:4">
      <c r="A51" s="26">
        <v>48</v>
      </c>
      <c r="B51" s="202" t="s">
        <v>233</v>
      </c>
      <c r="C51" s="320">
        <v>99.86</v>
      </c>
    </row>
    <row r="52" spans="1:4">
      <c r="A52" s="26">
        <v>49</v>
      </c>
      <c r="B52" s="202" t="s">
        <v>108</v>
      </c>
      <c r="C52" s="320">
        <v>97.89</v>
      </c>
    </row>
    <row r="53" spans="1:4">
      <c r="A53" s="26">
        <v>50</v>
      </c>
      <c r="B53" s="202" t="s">
        <v>82</v>
      </c>
      <c r="C53" s="320">
        <v>90.38</v>
      </c>
    </row>
    <row r="54" spans="1:4">
      <c r="A54" s="26">
        <v>51</v>
      </c>
      <c r="B54" s="202" t="s">
        <v>332</v>
      </c>
      <c r="C54" s="320">
        <v>89.79</v>
      </c>
    </row>
    <row r="55" spans="1:4">
      <c r="A55" s="26">
        <v>52</v>
      </c>
      <c r="B55" s="202" t="s">
        <v>42</v>
      </c>
      <c r="C55" s="320">
        <v>89.01</v>
      </c>
    </row>
    <row r="56" spans="1:4">
      <c r="A56" s="26">
        <v>53</v>
      </c>
      <c r="B56" s="202" t="s">
        <v>237</v>
      </c>
      <c r="C56" s="320">
        <v>88.03</v>
      </c>
    </row>
    <row r="57" spans="1:4">
      <c r="A57" s="26">
        <v>54</v>
      </c>
      <c r="B57" s="202" t="s">
        <v>325</v>
      </c>
      <c r="C57" s="320">
        <v>87.08</v>
      </c>
    </row>
    <row r="58" spans="1:4">
      <c r="A58" s="26">
        <v>55</v>
      </c>
      <c r="B58" s="202" t="s">
        <v>140</v>
      </c>
      <c r="C58" s="320">
        <v>86.27</v>
      </c>
    </row>
    <row r="59" spans="1:4">
      <c r="A59" s="26">
        <v>56</v>
      </c>
      <c r="B59" s="202" t="s">
        <v>37</v>
      </c>
      <c r="C59" s="320">
        <v>85.9</v>
      </c>
    </row>
    <row r="60" spans="1:4">
      <c r="A60" s="26">
        <v>57</v>
      </c>
      <c r="B60" s="202" t="s">
        <v>114</v>
      </c>
      <c r="C60" s="320">
        <v>84.69</v>
      </c>
    </row>
    <row r="61" spans="1:4">
      <c r="A61" s="26">
        <v>58</v>
      </c>
      <c r="B61" s="202" t="s">
        <v>226</v>
      </c>
      <c r="C61" s="320">
        <v>80.97</v>
      </c>
    </row>
    <row r="62" spans="1:4">
      <c r="A62" s="26">
        <v>59</v>
      </c>
      <c r="B62" s="202" t="s">
        <v>322</v>
      </c>
      <c r="C62" s="320">
        <v>80.95</v>
      </c>
    </row>
    <row r="63" spans="1:4">
      <c r="A63" s="26">
        <v>60</v>
      </c>
      <c r="B63" s="202" t="s">
        <v>92</v>
      </c>
      <c r="C63" s="320">
        <v>80.239999999999995</v>
      </c>
    </row>
    <row r="64" spans="1:4">
      <c r="A64" s="26">
        <v>61</v>
      </c>
      <c r="B64" s="26" t="s">
        <v>227</v>
      </c>
      <c r="C64" s="47">
        <v>80.19</v>
      </c>
    </row>
    <row r="65" spans="1:3">
      <c r="A65" s="26">
        <v>62</v>
      </c>
      <c r="B65" s="26" t="s">
        <v>187</v>
      </c>
      <c r="C65" s="47">
        <v>77.61</v>
      </c>
    </row>
    <row r="66" spans="1:3">
      <c r="A66" s="26">
        <v>63</v>
      </c>
      <c r="B66" s="26" t="s">
        <v>57</v>
      </c>
      <c r="C66" s="47">
        <v>77.11</v>
      </c>
    </row>
    <row r="67" spans="1:3">
      <c r="A67" s="26">
        <v>64</v>
      </c>
      <c r="B67" s="26" t="s">
        <v>63</v>
      </c>
      <c r="C67" s="47">
        <v>75.38</v>
      </c>
    </row>
    <row r="68" spans="1:3">
      <c r="A68" s="26">
        <v>65</v>
      </c>
      <c r="B68" s="26" t="s">
        <v>52</v>
      </c>
      <c r="C68" s="47">
        <v>71.430000000000007</v>
      </c>
    </row>
    <row r="69" spans="1:3">
      <c r="A69" s="26">
        <v>66</v>
      </c>
      <c r="B69" s="26" t="s">
        <v>189</v>
      </c>
      <c r="C69" s="47">
        <v>70.33</v>
      </c>
    </row>
    <row r="70" spans="1:3">
      <c r="A70" s="26">
        <v>67</v>
      </c>
      <c r="B70" s="26" t="s">
        <v>96</v>
      </c>
      <c r="C70" s="47">
        <v>70.27</v>
      </c>
    </row>
    <row r="71" spans="1:3">
      <c r="A71" s="26">
        <v>68</v>
      </c>
      <c r="B71" s="26" t="s">
        <v>49</v>
      </c>
      <c r="C71" s="47">
        <v>69.89</v>
      </c>
    </row>
    <row r="72" spans="1:3">
      <c r="A72" s="26">
        <v>69</v>
      </c>
      <c r="B72" s="26" t="s">
        <v>190</v>
      </c>
      <c r="C72" s="47">
        <v>68.63</v>
      </c>
    </row>
    <row r="73" spans="1:3">
      <c r="A73" s="26">
        <v>70</v>
      </c>
      <c r="B73" s="26" t="s">
        <v>529</v>
      </c>
      <c r="C73" s="47">
        <v>68.33</v>
      </c>
    </row>
    <row r="74" spans="1:3">
      <c r="A74" s="26">
        <v>71</v>
      </c>
      <c r="B74" s="26" t="s">
        <v>109</v>
      </c>
      <c r="C74" s="47">
        <v>66.75</v>
      </c>
    </row>
    <row r="75" spans="1:3">
      <c r="A75" s="26">
        <v>72</v>
      </c>
      <c r="B75" s="26" t="s">
        <v>138</v>
      </c>
      <c r="C75" s="47">
        <v>65.09</v>
      </c>
    </row>
    <row r="76" spans="1:3">
      <c r="A76" s="26">
        <v>73</v>
      </c>
      <c r="B76" s="26" t="s">
        <v>193</v>
      </c>
      <c r="C76" s="47">
        <v>61.13</v>
      </c>
    </row>
    <row r="77" spans="1:3">
      <c r="A77" s="26">
        <v>74</v>
      </c>
      <c r="B77" s="26" t="s">
        <v>135</v>
      </c>
      <c r="C77" s="47">
        <v>58.62</v>
      </c>
    </row>
    <row r="78" spans="1:3">
      <c r="A78" s="26">
        <v>75</v>
      </c>
      <c r="B78" s="26" t="s">
        <v>47</v>
      </c>
      <c r="C78" s="47">
        <v>58.03</v>
      </c>
    </row>
    <row r="79" spans="1:3">
      <c r="A79" s="26">
        <v>76</v>
      </c>
      <c r="B79" s="26" t="s">
        <v>44</v>
      </c>
      <c r="C79" s="47">
        <v>57.49</v>
      </c>
    </row>
    <row r="80" spans="1:3">
      <c r="A80" s="26">
        <v>77</v>
      </c>
      <c r="B80" s="26" t="s">
        <v>166</v>
      </c>
      <c r="C80" s="47">
        <v>54.89</v>
      </c>
    </row>
    <row r="81" spans="1:3">
      <c r="A81" s="26">
        <v>78</v>
      </c>
      <c r="B81" s="26" t="s">
        <v>192</v>
      </c>
      <c r="C81" s="47">
        <v>51.06</v>
      </c>
    </row>
    <row r="82" spans="1:3">
      <c r="A82" s="26">
        <v>79</v>
      </c>
      <c r="B82" s="26" t="s">
        <v>323</v>
      </c>
      <c r="C82" s="47">
        <v>50.1</v>
      </c>
    </row>
    <row r="83" spans="1:3">
      <c r="A83" s="26">
        <v>80</v>
      </c>
      <c r="B83" s="26" t="s">
        <v>191</v>
      </c>
      <c r="C83" s="47">
        <v>47.03</v>
      </c>
    </row>
    <row r="84" spans="1:3">
      <c r="A84" s="26">
        <v>81</v>
      </c>
      <c r="B84" s="26" t="s">
        <v>167</v>
      </c>
      <c r="C84" s="47">
        <v>44.72</v>
      </c>
    </row>
    <row r="85" spans="1:3">
      <c r="A85" s="26">
        <v>82</v>
      </c>
      <c r="B85" s="26" t="s">
        <v>137</v>
      </c>
      <c r="C85" s="47">
        <v>44.27</v>
      </c>
    </row>
    <row r="86" spans="1:3">
      <c r="A86" s="26">
        <v>83</v>
      </c>
      <c r="B86" s="26" t="s">
        <v>85</v>
      </c>
      <c r="C86" s="47">
        <v>43.27</v>
      </c>
    </row>
    <row r="87" spans="1:3">
      <c r="A87" s="26">
        <v>84</v>
      </c>
      <c r="B87" s="26" t="s">
        <v>129</v>
      </c>
      <c r="C87" s="47">
        <v>41.32</v>
      </c>
    </row>
    <row r="88" spans="1:3">
      <c r="A88" s="26">
        <v>85</v>
      </c>
      <c r="B88" s="26" t="s">
        <v>102</v>
      </c>
      <c r="C88" s="47">
        <v>40.5</v>
      </c>
    </row>
    <row r="89" spans="1:3">
      <c r="A89" s="26">
        <v>86</v>
      </c>
      <c r="B89" s="26" t="s">
        <v>54</v>
      </c>
      <c r="C89" s="47">
        <v>39.130000000000003</v>
      </c>
    </row>
    <row r="90" spans="1:3">
      <c r="A90" s="26">
        <v>87</v>
      </c>
      <c r="B90" s="26" t="s">
        <v>74</v>
      </c>
      <c r="C90" s="47">
        <v>27.45</v>
      </c>
    </row>
    <row r="91" spans="1:3">
      <c r="A91" s="26">
        <v>88</v>
      </c>
      <c r="B91" s="26" t="s">
        <v>160</v>
      </c>
      <c r="C91" s="47">
        <v>24.07</v>
      </c>
    </row>
    <row r="92" spans="1:3">
      <c r="A92" s="26">
        <v>89</v>
      </c>
      <c r="B92" s="26" t="s">
        <v>76</v>
      </c>
      <c r="C92" s="47">
        <v>16.13</v>
      </c>
    </row>
    <row r="93" spans="1:3">
      <c r="A93" s="26">
        <v>90</v>
      </c>
      <c r="B93" s="26" t="s">
        <v>236</v>
      </c>
      <c r="C93" s="47">
        <v>0.57999999999999996</v>
      </c>
    </row>
    <row r="94" spans="1:3">
      <c r="B94"/>
      <c r="C94"/>
    </row>
    <row r="95" spans="1:3">
      <c r="B95"/>
      <c r="C95"/>
    </row>
    <row r="96" spans="1:3">
      <c r="B96" s="17" t="s">
        <v>11</v>
      </c>
      <c r="C96" s="161">
        <f>MEDIAN(C4:C93)</f>
        <v>102.145</v>
      </c>
    </row>
    <row r="97" spans="2:3">
      <c r="B97" s="17" t="s">
        <v>10</v>
      </c>
      <c r="C97" s="161">
        <f>AVERAGE(C4:C93)</f>
        <v>119.54255555555554</v>
      </c>
    </row>
  </sheetData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463C-ED00-4A72-802E-CA9D757F785A}">
  <sheetPr codeName="Sheet67"/>
  <dimension ref="A1:K97"/>
  <sheetViews>
    <sheetView zoomScaleNormal="100" workbookViewId="0">
      <pane ySplit="1" topLeftCell="A62" activePane="bottomLeft" state="frozen"/>
      <selection pane="bottomLeft" activeCell="G88" sqref="G88"/>
      <selection activeCell="D58" sqref="D58"/>
    </sheetView>
  </sheetViews>
  <sheetFormatPr defaultColWidth="9.140625" defaultRowHeight="12.75"/>
  <cols>
    <col min="1" max="1" width="7.85546875" style="26" customWidth="1"/>
    <col min="2" max="2" width="22.28515625" customWidth="1"/>
    <col min="3" max="3" width="7.140625" style="323" customWidth="1"/>
    <col min="4" max="4" width="9.42578125" style="323" customWidth="1"/>
    <col min="5" max="5" width="11.5703125" customWidth="1"/>
    <col min="6" max="6" width="21.5703125" bestFit="1" customWidth="1"/>
    <col min="7" max="7" width="8.42578125" style="269" customWidth="1"/>
    <col min="9" max="9" width="8.85546875" customWidth="1"/>
    <col min="10" max="10" width="25.28515625" bestFit="1" customWidth="1"/>
    <col min="11" max="11" width="25.7109375" style="66" bestFit="1" customWidth="1"/>
    <col min="12" max="187" width="8.85546875" customWidth="1"/>
  </cols>
  <sheetData>
    <row r="1" spans="1:5" ht="15">
      <c r="B1" s="321" t="s">
        <v>556</v>
      </c>
      <c r="C1" s="36"/>
      <c r="D1" s="36"/>
      <c r="E1" s="324"/>
    </row>
    <row r="2" spans="1:5" ht="15">
      <c r="B2" s="325" t="s">
        <v>557</v>
      </c>
      <c r="C2" s="36"/>
      <c r="D2" s="36"/>
      <c r="E2" s="324"/>
    </row>
    <row r="3" spans="1:5">
      <c r="B3" s="325"/>
      <c r="C3" s="36"/>
      <c r="D3" s="36"/>
    </row>
    <row r="4" spans="1:5">
      <c r="A4" s="26">
        <v>1</v>
      </c>
      <c r="B4" s="202" t="s">
        <v>79</v>
      </c>
      <c r="C4" s="244">
        <v>26.31</v>
      </c>
      <c r="D4" s="227"/>
    </row>
    <row r="5" spans="1:5">
      <c r="A5" s="26">
        <v>2</v>
      </c>
      <c r="B5" s="202" t="s">
        <v>126</v>
      </c>
      <c r="C5" s="244">
        <v>23.74</v>
      </c>
      <c r="D5" s="227"/>
    </row>
    <row r="6" spans="1:5">
      <c r="A6" s="26">
        <v>3</v>
      </c>
      <c r="B6" s="202" t="s">
        <v>106</v>
      </c>
      <c r="C6" s="244">
        <v>22.75</v>
      </c>
      <c r="D6" s="227"/>
    </row>
    <row r="7" spans="1:5">
      <c r="A7" s="26">
        <v>4</v>
      </c>
      <c r="B7" s="202" t="s">
        <v>189</v>
      </c>
      <c r="C7" s="244">
        <v>21.74</v>
      </c>
      <c r="D7" s="227"/>
    </row>
    <row r="8" spans="1:5">
      <c r="A8" s="26">
        <v>5</v>
      </c>
      <c r="B8" s="202" t="s">
        <v>92</v>
      </c>
      <c r="C8" s="244">
        <v>19.8</v>
      </c>
      <c r="D8" s="227"/>
    </row>
    <row r="9" spans="1:5">
      <c r="A9" s="26">
        <v>6</v>
      </c>
      <c r="B9" s="202" t="s">
        <v>232</v>
      </c>
      <c r="C9" s="244">
        <v>18.940000000000001</v>
      </c>
      <c r="D9" s="227"/>
    </row>
    <row r="10" spans="1:5">
      <c r="A10" s="26">
        <v>7</v>
      </c>
      <c r="B10" s="202" t="s">
        <v>139</v>
      </c>
      <c r="C10" s="244">
        <v>18.510000000000002</v>
      </c>
      <c r="D10" s="227"/>
    </row>
    <row r="11" spans="1:5">
      <c r="A11" s="26">
        <v>8</v>
      </c>
      <c r="B11" s="202" t="s">
        <v>324</v>
      </c>
      <c r="C11" s="244">
        <v>17.41</v>
      </c>
      <c r="D11" s="227"/>
    </row>
    <row r="12" spans="1:5">
      <c r="A12" s="26">
        <v>9</v>
      </c>
      <c r="B12" s="202" t="s">
        <v>119</v>
      </c>
      <c r="C12" s="244">
        <v>15.73</v>
      </c>
      <c r="D12" s="227"/>
    </row>
    <row r="13" spans="1:5">
      <c r="A13" s="26">
        <v>10</v>
      </c>
      <c r="B13" s="202" t="s">
        <v>59</v>
      </c>
      <c r="C13" s="244">
        <v>15.35</v>
      </c>
      <c r="D13" s="227"/>
    </row>
    <row r="14" spans="1:5">
      <c r="A14" s="26">
        <v>11</v>
      </c>
      <c r="B14" s="202" t="s">
        <v>75</v>
      </c>
      <c r="C14" s="244">
        <v>15.12</v>
      </c>
      <c r="D14" s="227"/>
    </row>
    <row r="15" spans="1:5">
      <c r="A15" s="26">
        <v>12</v>
      </c>
      <c r="B15" s="202" t="s">
        <v>228</v>
      </c>
      <c r="C15" s="244">
        <v>15.05</v>
      </c>
      <c r="D15" s="227"/>
    </row>
    <row r="16" spans="1:5">
      <c r="A16" s="26">
        <v>13</v>
      </c>
      <c r="B16" s="202" t="s">
        <v>229</v>
      </c>
      <c r="C16" s="244">
        <v>14.82</v>
      </c>
      <c r="D16" s="227"/>
    </row>
    <row r="17" spans="1:4">
      <c r="A17" s="26">
        <v>14</v>
      </c>
      <c r="B17" s="202" t="s">
        <v>112</v>
      </c>
      <c r="C17" s="244">
        <v>14.65</v>
      </c>
      <c r="D17" s="227"/>
    </row>
    <row r="18" spans="1:4">
      <c r="A18" s="26">
        <v>15</v>
      </c>
      <c r="B18" s="202" t="s">
        <v>227</v>
      </c>
      <c r="C18" s="244">
        <v>14.3</v>
      </c>
      <c r="D18" s="227"/>
    </row>
    <row r="19" spans="1:4">
      <c r="A19" s="26">
        <v>16</v>
      </c>
      <c r="B19" s="202" t="s">
        <v>114</v>
      </c>
      <c r="C19" s="244">
        <v>14.06</v>
      </c>
      <c r="D19" s="227"/>
    </row>
    <row r="20" spans="1:4">
      <c r="A20" s="26">
        <v>17</v>
      </c>
      <c r="B20" s="202" t="s">
        <v>134</v>
      </c>
      <c r="C20" s="244">
        <v>13.98</v>
      </c>
      <c r="D20" s="227"/>
    </row>
    <row r="21" spans="1:4">
      <c r="A21" s="26">
        <v>18</v>
      </c>
      <c r="B21" s="202" t="s">
        <v>29</v>
      </c>
      <c r="C21" s="244">
        <v>13.92</v>
      </c>
      <c r="D21" s="227"/>
    </row>
    <row r="22" spans="1:4">
      <c r="A22" s="26">
        <v>19</v>
      </c>
      <c r="B22" s="202" t="s">
        <v>326</v>
      </c>
      <c r="C22" s="244">
        <v>13.67</v>
      </c>
      <c r="D22" s="227"/>
    </row>
    <row r="23" spans="1:4">
      <c r="A23" s="26">
        <v>20</v>
      </c>
      <c r="B23" s="202" t="s">
        <v>104</v>
      </c>
      <c r="C23" s="244">
        <v>13.44</v>
      </c>
      <c r="D23" s="227"/>
    </row>
    <row r="24" spans="1:4">
      <c r="A24" s="26">
        <v>21</v>
      </c>
      <c r="B24" s="202" t="s">
        <v>142</v>
      </c>
      <c r="C24" s="244">
        <v>12.84</v>
      </c>
      <c r="D24" s="227"/>
    </row>
    <row r="25" spans="1:4">
      <c r="A25" s="26">
        <v>22</v>
      </c>
      <c r="B25" s="202" t="s">
        <v>226</v>
      </c>
      <c r="C25" s="244">
        <v>12.78</v>
      </c>
      <c r="D25" s="227"/>
    </row>
    <row r="26" spans="1:4">
      <c r="A26" s="26">
        <v>23</v>
      </c>
      <c r="B26" s="202" t="s">
        <v>528</v>
      </c>
      <c r="C26" s="244">
        <v>12.46</v>
      </c>
      <c r="D26" s="227"/>
    </row>
    <row r="27" spans="1:4">
      <c r="A27" s="26">
        <v>24</v>
      </c>
      <c r="B27" s="202" t="s">
        <v>116</v>
      </c>
      <c r="C27" s="244">
        <v>12.37</v>
      </c>
      <c r="D27" s="227"/>
    </row>
    <row r="28" spans="1:4">
      <c r="A28" s="26">
        <v>25</v>
      </c>
      <c r="B28" s="202" t="s">
        <v>529</v>
      </c>
      <c r="C28" s="244">
        <v>12.27</v>
      </c>
      <c r="D28" s="227"/>
    </row>
    <row r="29" spans="1:4">
      <c r="A29" s="26">
        <v>26</v>
      </c>
      <c r="B29" s="202" t="s">
        <v>132</v>
      </c>
      <c r="C29" s="244">
        <v>11.96</v>
      </c>
      <c r="D29" s="227"/>
    </row>
    <row r="30" spans="1:4">
      <c r="A30" s="26">
        <v>27</v>
      </c>
      <c r="B30" s="202" t="s">
        <v>98</v>
      </c>
      <c r="C30" s="244">
        <v>11.4</v>
      </c>
      <c r="D30" s="227"/>
    </row>
    <row r="31" spans="1:4">
      <c r="A31" s="26">
        <v>28</v>
      </c>
      <c r="B31" s="202" t="s">
        <v>56</v>
      </c>
      <c r="C31" s="244">
        <v>11.39</v>
      </c>
      <c r="D31" s="227"/>
    </row>
    <row r="32" spans="1:4">
      <c r="A32" s="26">
        <v>29</v>
      </c>
      <c r="B32" s="202" t="s">
        <v>99</v>
      </c>
      <c r="C32" s="244">
        <v>11.23</v>
      </c>
      <c r="D32" s="227"/>
    </row>
    <row r="33" spans="1:4">
      <c r="A33" s="26">
        <v>30</v>
      </c>
      <c r="B33" s="202" t="s">
        <v>185</v>
      </c>
      <c r="C33" s="244">
        <v>11.2</v>
      </c>
      <c r="D33" s="227"/>
    </row>
    <row r="34" spans="1:4">
      <c r="A34" s="26">
        <v>31</v>
      </c>
      <c r="B34" s="202" t="s">
        <v>38</v>
      </c>
      <c r="C34" s="244">
        <v>11.16</v>
      </c>
      <c r="D34" s="227"/>
    </row>
    <row r="35" spans="1:4">
      <c r="A35" s="26">
        <v>32</v>
      </c>
      <c r="B35" s="202" t="s">
        <v>33</v>
      </c>
      <c r="C35" s="244">
        <v>11.15</v>
      </c>
      <c r="D35" s="227"/>
    </row>
    <row r="36" spans="1:4">
      <c r="A36" s="26">
        <v>33</v>
      </c>
      <c r="B36" s="202" t="s">
        <v>150</v>
      </c>
      <c r="C36" s="244">
        <v>10.95</v>
      </c>
      <c r="D36" s="227"/>
    </row>
    <row r="37" spans="1:4">
      <c r="A37" s="26">
        <v>34</v>
      </c>
      <c r="B37" s="202" t="s">
        <v>85</v>
      </c>
      <c r="C37" s="244">
        <v>10.9</v>
      </c>
      <c r="D37" s="227"/>
    </row>
    <row r="38" spans="1:4">
      <c r="A38" s="26">
        <v>35</v>
      </c>
      <c r="B38" s="202" t="s">
        <v>60</v>
      </c>
      <c r="C38" s="244">
        <v>10.72</v>
      </c>
      <c r="D38" s="227"/>
    </row>
    <row r="39" spans="1:4">
      <c r="A39" s="26">
        <v>36</v>
      </c>
      <c r="B39" s="202" t="s">
        <v>145</v>
      </c>
      <c r="C39" s="244">
        <v>10.46</v>
      </c>
      <c r="D39" s="227"/>
    </row>
    <row r="40" spans="1:4">
      <c r="A40" s="26">
        <v>37</v>
      </c>
      <c r="B40" s="202" t="s">
        <v>125</v>
      </c>
      <c r="C40" s="244">
        <v>10.130000000000001</v>
      </c>
      <c r="D40" s="227"/>
    </row>
    <row r="41" spans="1:4">
      <c r="A41" s="26">
        <v>38</v>
      </c>
      <c r="B41" s="202" t="s">
        <v>30</v>
      </c>
      <c r="C41" s="244">
        <v>9.89</v>
      </c>
      <c r="D41" s="227"/>
    </row>
    <row r="42" spans="1:4">
      <c r="A42" s="26">
        <v>39</v>
      </c>
      <c r="B42" s="202" t="s">
        <v>57</v>
      </c>
      <c r="C42" s="244">
        <v>9.83</v>
      </c>
      <c r="D42" s="227"/>
    </row>
    <row r="43" spans="1:4">
      <c r="A43" s="26">
        <v>40</v>
      </c>
      <c r="B43" s="202" t="s">
        <v>230</v>
      </c>
      <c r="C43" s="244">
        <v>9.77</v>
      </c>
      <c r="D43" s="227"/>
    </row>
    <row r="44" spans="1:4">
      <c r="A44" s="26">
        <v>41</v>
      </c>
      <c r="B44" s="202" t="s">
        <v>144</v>
      </c>
      <c r="C44" s="244">
        <v>9.69</v>
      </c>
      <c r="D44" s="227"/>
    </row>
    <row r="45" spans="1:4">
      <c r="A45" s="26">
        <v>42</v>
      </c>
      <c r="B45" s="202" t="s">
        <v>162</v>
      </c>
      <c r="C45" s="244">
        <v>9.68</v>
      </c>
      <c r="D45" s="227"/>
    </row>
    <row r="46" spans="1:4">
      <c r="A46" s="26">
        <v>43</v>
      </c>
      <c r="B46" s="202" t="s">
        <v>105</v>
      </c>
      <c r="C46" s="244">
        <v>9.67</v>
      </c>
      <c r="D46" s="227"/>
    </row>
    <row r="47" spans="1:4">
      <c r="A47" s="26">
        <v>44</v>
      </c>
      <c r="B47" s="202" t="s">
        <v>70</v>
      </c>
      <c r="C47" s="244">
        <v>9.58</v>
      </c>
      <c r="D47" s="227"/>
    </row>
    <row r="48" spans="1:4">
      <c r="A48" s="26">
        <v>45</v>
      </c>
      <c r="B48" s="202" t="s">
        <v>42</v>
      </c>
      <c r="C48" s="244">
        <v>9.5299999999999994</v>
      </c>
      <c r="D48" s="227"/>
    </row>
    <row r="49" spans="1:4">
      <c r="A49" s="26">
        <v>46</v>
      </c>
      <c r="B49" s="202" t="s">
        <v>163</v>
      </c>
      <c r="C49" s="244">
        <v>9.33</v>
      </c>
      <c r="D49" s="227"/>
    </row>
    <row r="50" spans="1:4">
      <c r="A50" s="26">
        <v>47</v>
      </c>
      <c r="B50" s="202" t="s">
        <v>131</v>
      </c>
      <c r="C50" s="244">
        <v>9.1999999999999993</v>
      </c>
      <c r="D50" s="227"/>
    </row>
    <row r="51" spans="1:4">
      <c r="A51" s="26">
        <v>48</v>
      </c>
      <c r="B51" s="26" t="s">
        <v>325</v>
      </c>
      <c r="C51" s="70">
        <v>9.19</v>
      </c>
    </row>
    <row r="52" spans="1:4">
      <c r="A52" s="26">
        <v>49</v>
      </c>
      <c r="B52" s="26" t="s">
        <v>191</v>
      </c>
      <c r="C52" s="70">
        <v>9.08</v>
      </c>
    </row>
    <row r="53" spans="1:4">
      <c r="A53" s="26">
        <v>50</v>
      </c>
      <c r="B53" s="26" t="s">
        <v>138</v>
      </c>
      <c r="C53" s="70">
        <v>8.9700000000000006</v>
      </c>
    </row>
    <row r="54" spans="1:4">
      <c r="A54" s="26">
        <v>51</v>
      </c>
      <c r="B54" s="26" t="s">
        <v>49</v>
      </c>
      <c r="C54" s="70">
        <v>8.92</v>
      </c>
    </row>
    <row r="55" spans="1:4">
      <c r="A55" s="26">
        <v>52</v>
      </c>
      <c r="B55" s="26" t="s">
        <v>32</v>
      </c>
      <c r="C55" s="70">
        <v>8.6300000000000008</v>
      </c>
    </row>
    <row r="56" spans="1:4">
      <c r="A56" s="26">
        <v>53</v>
      </c>
      <c r="B56" s="26" t="s">
        <v>108</v>
      </c>
      <c r="C56" s="70">
        <v>8.61</v>
      </c>
    </row>
    <row r="57" spans="1:4">
      <c r="A57" s="26">
        <v>54</v>
      </c>
      <c r="B57" s="26" t="s">
        <v>233</v>
      </c>
      <c r="C57" s="70">
        <v>8.4600000000000009</v>
      </c>
    </row>
    <row r="58" spans="1:4">
      <c r="A58" s="26">
        <v>55</v>
      </c>
      <c r="B58" s="26" t="s">
        <v>166</v>
      </c>
      <c r="C58" s="70">
        <v>8.42</v>
      </c>
    </row>
    <row r="59" spans="1:4">
      <c r="A59" s="26">
        <v>56</v>
      </c>
      <c r="B59" s="26" t="s">
        <v>322</v>
      </c>
      <c r="C59" s="70">
        <v>8.2100000000000009</v>
      </c>
    </row>
    <row r="60" spans="1:4">
      <c r="A60" s="26">
        <v>57</v>
      </c>
      <c r="B60" s="26" t="s">
        <v>237</v>
      </c>
      <c r="C60" s="70">
        <v>8.01</v>
      </c>
    </row>
    <row r="61" spans="1:4">
      <c r="A61" s="26">
        <v>58</v>
      </c>
      <c r="B61" s="26" t="s">
        <v>109</v>
      </c>
      <c r="C61" s="70">
        <v>7.92</v>
      </c>
    </row>
    <row r="62" spans="1:4">
      <c r="A62" s="26">
        <v>59</v>
      </c>
      <c r="B62" s="26" t="s">
        <v>215</v>
      </c>
      <c r="C62" s="70">
        <v>7.62</v>
      </c>
    </row>
    <row r="63" spans="1:4">
      <c r="A63" s="26">
        <v>60</v>
      </c>
      <c r="B63" s="26" t="s">
        <v>65</v>
      </c>
      <c r="C63" s="70">
        <v>7.52</v>
      </c>
    </row>
    <row r="64" spans="1:4">
      <c r="A64" s="26">
        <v>61</v>
      </c>
      <c r="B64" s="26" t="s">
        <v>37</v>
      </c>
      <c r="C64" s="70">
        <v>7.46</v>
      </c>
    </row>
    <row r="65" spans="1:3">
      <c r="A65" s="26">
        <v>62</v>
      </c>
      <c r="B65" s="26" t="s">
        <v>153</v>
      </c>
      <c r="C65" s="70">
        <v>7.38</v>
      </c>
    </row>
    <row r="66" spans="1:3">
      <c r="A66" s="26">
        <v>63</v>
      </c>
      <c r="B66" s="26" t="s">
        <v>91</v>
      </c>
      <c r="C66" s="70">
        <v>7.1</v>
      </c>
    </row>
    <row r="67" spans="1:3">
      <c r="A67" s="26">
        <v>64</v>
      </c>
      <c r="B67" s="26" t="s">
        <v>54</v>
      </c>
      <c r="C67" s="70">
        <v>7.02</v>
      </c>
    </row>
    <row r="68" spans="1:3">
      <c r="A68" s="26">
        <v>65</v>
      </c>
      <c r="B68" s="26" t="s">
        <v>82</v>
      </c>
      <c r="C68" s="70">
        <v>6.94</v>
      </c>
    </row>
    <row r="69" spans="1:3">
      <c r="A69" s="26">
        <v>66</v>
      </c>
      <c r="B69" s="26" t="s">
        <v>323</v>
      </c>
      <c r="C69" s="70">
        <v>6.67</v>
      </c>
    </row>
    <row r="70" spans="1:3">
      <c r="A70" s="26">
        <v>67</v>
      </c>
      <c r="B70" s="26" t="s">
        <v>167</v>
      </c>
      <c r="C70" s="70">
        <v>6.61</v>
      </c>
    </row>
    <row r="71" spans="1:3">
      <c r="A71" s="26">
        <v>68</v>
      </c>
      <c r="B71" s="26" t="s">
        <v>140</v>
      </c>
      <c r="C71" s="70">
        <v>6.56</v>
      </c>
    </row>
    <row r="72" spans="1:3">
      <c r="A72" s="26">
        <v>69</v>
      </c>
      <c r="B72" s="26" t="s">
        <v>135</v>
      </c>
      <c r="C72" s="70">
        <v>6.37</v>
      </c>
    </row>
    <row r="73" spans="1:3">
      <c r="A73" s="26">
        <v>70</v>
      </c>
      <c r="B73" s="26" t="s">
        <v>332</v>
      </c>
      <c r="C73" s="70">
        <v>6.27</v>
      </c>
    </row>
    <row r="74" spans="1:3">
      <c r="A74" s="26">
        <v>71</v>
      </c>
      <c r="B74" s="26" t="s">
        <v>88</v>
      </c>
      <c r="C74" s="70">
        <v>5.94</v>
      </c>
    </row>
    <row r="75" spans="1:3">
      <c r="A75" s="26">
        <v>72</v>
      </c>
      <c r="B75" s="26" t="s">
        <v>52</v>
      </c>
      <c r="C75" s="70">
        <v>5.9</v>
      </c>
    </row>
    <row r="76" spans="1:3">
      <c r="A76" s="26">
        <v>73</v>
      </c>
      <c r="B76" s="26" t="s">
        <v>124</v>
      </c>
      <c r="C76" s="70">
        <v>5.79</v>
      </c>
    </row>
    <row r="77" spans="1:3">
      <c r="A77" s="26">
        <v>74</v>
      </c>
      <c r="B77" s="26" t="s">
        <v>63</v>
      </c>
      <c r="C77" s="70">
        <v>5.53</v>
      </c>
    </row>
    <row r="78" spans="1:3">
      <c r="A78" s="26">
        <v>75</v>
      </c>
      <c r="B78" s="26" t="s">
        <v>222</v>
      </c>
      <c r="C78" s="70">
        <v>5.39</v>
      </c>
    </row>
    <row r="79" spans="1:3">
      <c r="A79" s="26">
        <v>76</v>
      </c>
      <c r="B79" s="26" t="s">
        <v>96</v>
      </c>
      <c r="C79" s="70">
        <v>5.38</v>
      </c>
    </row>
    <row r="80" spans="1:3">
      <c r="A80" s="26">
        <v>77</v>
      </c>
      <c r="B80" s="26" t="s">
        <v>76</v>
      </c>
      <c r="C80" s="70">
        <v>5.24</v>
      </c>
    </row>
    <row r="81" spans="1:3">
      <c r="A81" s="26">
        <v>78</v>
      </c>
      <c r="B81" s="26" t="s">
        <v>164</v>
      </c>
      <c r="C81" s="70">
        <v>5.09</v>
      </c>
    </row>
    <row r="82" spans="1:3">
      <c r="A82" s="26">
        <v>79</v>
      </c>
      <c r="B82" s="26" t="s">
        <v>192</v>
      </c>
      <c r="C82" s="70">
        <v>4.0599999999999996</v>
      </c>
    </row>
    <row r="83" spans="1:3">
      <c r="A83" s="26">
        <v>80</v>
      </c>
      <c r="B83" s="26" t="s">
        <v>137</v>
      </c>
      <c r="C83" s="70">
        <v>4.01</v>
      </c>
    </row>
    <row r="84" spans="1:3">
      <c r="A84" s="26">
        <v>81</v>
      </c>
      <c r="B84" s="26" t="s">
        <v>193</v>
      </c>
      <c r="C84" s="70">
        <v>3.97</v>
      </c>
    </row>
    <row r="85" spans="1:3">
      <c r="A85" s="26">
        <v>82</v>
      </c>
      <c r="B85" s="26" t="s">
        <v>190</v>
      </c>
      <c r="C85" s="70">
        <v>3.81</v>
      </c>
    </row>
    <row r="86" spans="1:3">
      <c r="A86" s="26">
        <v>83</v>
      </c>
      <c r="B86" s="26" t="s">
        <v>44</v>
      </c>
      <c r="C86" s="70">
        <v>2.8</v>
      </c>
    </row>
    <row r="87" spans="1:3">
      <c r="A87" s="26">
        <v>84</v>
      </c>
      <c r="B87" s="26" t="s">
        <v>187</v>
      </c>
      <c r="C87" s="70">
        <v>2.62</v>
      </c>
    </row>
    <row r="88" spans="1:3">
      <c r="A88" s="26">
        <v>85</v>
      </c>
      <c r="B88" s="26" t="s">
        <v>47</v>
      </c>
      <c r="C88" s="70">
        <v>2.57</v>
      </c>
    </row>
    <row r="89" spans="1:3">
      <c r="A89" s="26">
        <v>86</v>
      </c>
      <c r="B89" s="26" t="s">
        <v>160</v>
      </c>
      <c r="C89" s="70">
        <v>2.1</v>
      </c>
    </row>
    <row r="90" spans="1:3">
      <c r="A90" s="26">
        <v>87</v>
      </c>
      <c r="B90" s="26" t="s">
        <v>129</v>
      </c>
      <c r="C90" s="70">
        <v>1.93</v>
      </c>
    </row>
    <row r="91" spans="1:3">
      <c r="A91" s="26">
        <v>88</v>
      </c>
      <c r="B91" s="26" t="s">
        <v>74</v>
      </c>
      <c r="C91" s="70">
        <v>1.83</v>
      </c>
    </row>
    <row r="92" spans="1:3">
      <c r="A92" s="26">
        <v>89</v>
      </c>
      <c r="B92" s="26" t="s">
        <v>102</v>
      </c>
      <c r="C92" s="70">
        <v>1.77</v>
      </c>
    </row>
    <row r="93" spans="1:3">
      <c r="A93" s="26">
        <v>90</v>
      </c>
      <c r="B93" s="26" t="s">
        <v>236</v>
      </c>
      <c r="C93" s="70">
        <v>7.0000000000000007E-2</v>
      </c>
    </row>
    <row r="94" spans="1:3">
      <c r="C94" s="269"/>
    </row>
    <row r="95" spans="1:3">
      <c r="C95" s="269"/>
    </row>
    <row r="96" spans="1:3">
      <c r="B96" s="17" t="s">
        <v>11</v>
      </c>
      <c r="C96" s="317">
        <f>MEDIAN(C4:C93)</f>
        <v>9.43</v>
      </c>
    </row>
    <row r="97" spans="2:3">
      <c r="B97" s="17" t="s">
        <v>10</v>
      </c>
      <c r="C97" s="77">
        <f>AVERAGE(C4:C93)</f>
        <v>9.8729999999999993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D95E-E6A7-4F4B-AE08-CF64C2200A89}">
  <sheetPr codeName="Sheet68"/>
  <dimension ref="A1:K96"/>
  <sheetViews>
    <sheetView zoomScaleNormal="100" workbookViewId="0">
      <pane ySplit="1" topLeftCell="A70" activePane="bottomLeft" state="frozen"/>
      <selection pane="bottomLeft" activeCell="F87" sqref="F87"/>
      <selection activeCell="D58" sqref="D58"/>
    </sheetView>
  </sheetViews>
  <sheetFormatPr defaultColWidth="9.140625" defaultRowHeight="12.75"/>
  <cols>
    <col min="1" max="1" width="6.42578125" customWidth="1"/>
    <col min="2" max="2" width="20.28515625" customWidth="1"/>
    <col min="3" max="4" width="9.42578125" customWidth="1"/>
    <col min="5" max="5" width="7.42578125" customWidth="1"/>
    <col min="6" max="6" width="21.42578125" customWidth="1"/>
    <col min="7" max="9" width="11.7109375" customWidth="1"/>
    <col min="10" max="10" width="19.140625" style="26" bestFit="1" customWidth="1"/>
    <col min="11" max="11" width="13.42578125" style="194" bestFit="1" customWidth="1"/>
  </cols>
  <sheetData>
    <row r="1" spans="1:10" ht="15">
      <c r="B1" s="1" t="s">
        <v>558</v>
      </c>
    </row>
    <row r="2" spans="1:10" ht="15">
      <c r="B2" s="1"/>
    </row>
    <row r="3" spans="1:10" ht="15">
      <c r="A3" s="26">
        <v>1</v>
      </c>
      <c r="B3" s="184" t="s">
        <v>232</v>
      </c>
      <c r="C3" s="185">
        <v>1284314</v>
      </c>
      <c r="D3" s="227"/>
      <c r="I3" s="183"/>
      <c r="J3" s="186"/>
    </row>
    <row r="4" spans="1:10" ht="15">
      <c r="A4" s="26">
        <v>2</v>
      </c>
      <c r="B4" s="184" t="s">
        <v>59</v>
      </c>
      <c r="C4" s="185">
        <v>1208254</v>
      </c>
      <c r="D4" s="227"/>
      <c r="I4" s="183"/>
      <c r="J4" s="186"/>
    </row>
    <row r="5" spans="1:10" ht="15">
      <c r="A5" s="26">
        <v>3</v>
      </c>
      <c r="B5" s="184" t="s">
        <v>124</v>
      </c>
      <c r="C5" s="185">
        <v>1151999</v>
      </c>
      <c r="D5" s="227"/>
      <c r="I5" s="183"/>
      <c r="J5" s="186"/>
    </row>
    <row r="6" spans="1:10" ht="15">
      <c r="A6" s="26">
        <v>4</v>
      </c>
      <c r="B6" s="184" t="s">
        <v>126</v>
      </c>
      <c r="C6" s="185">
        <v>1092815</v>
      </c>
      <c r="D6" s="227"/>
      <c r="I6" s="183"/>
      <c r="J6" s="186"/>
    </row>
    <row r="7" spans="1:10" ht="15">
      <c r="A7" s="26">
        <v>5</v>
      </c>
      <c r="B7" s="184" t="s">
        <v>38</v>
      </c>
      <c r="C7" s="185">
        <v>1001332</v>
      </c>
      <c r="D7" s="227"/>
      <c r="I7" s="183"/>
      <c r="J7" s="186"/>
    </row>
    <row r="8" spans="1:10" ht="15">
      <c r="A8" s="26">
        <v>6</v>
      </c>
      <c r="B8" s="184" t="s">
        <v>166</v>
      </c>
      <c r="C8" s="185">
        <v>1000718</v>
      </c>
      <c r="D8" s="227"/>
      <c r="I8" s="183"/>
      <c r="J8" s="186"/>
    </row>
    <row r="9" spans="1:10" ht="15">
      <c r="A9" s="26">
        <v>7</v>
      </c>
      <c r="B9" s="184" t="s">
        <v>326</v>
      </c>
      <c r="C9" s="185">
        <v>983408</v>
      </c>
      <c r="D9" s="227"/>
      <c r="I9" s="183"/>
      <c r="J9" s="186"/>
    </row>
    <row r="10" spans="1:10" ht="15">
      <c r="A10" s="26">
        <v>8</v>
      </c>
      <c r="B10" s="184" t="s">
        <v>227</v>
      </c>
      <c r="C10" s="185">
        <v>974386</v>
      </c>
      <c r="D10" s="227"/>
      <c r="I10" s="183"/>
      <c r="J10" s="186"/>
    </row>
    <row r="11" spans="1:10" ht="15">
      <c r="A11" s="26">
        <v>9</v>
      </c>
      <c r="B11" s="184" t="s">
        <v>104</v>
      </c>
      <c r="C11" s="185">
        <v>902924</v>
      </c>
      <c r="D11" s="227"/>
      <c r="I11" s="183"/>
      <c r="J11" s="186"/>
    </row>
    <row r="12" spans="1:10" ht="15">
      <c r="A12" s="26">
        <v>10</v>
      </c>
      <c r="B12" s="184" t="s">
        <v>528</v>
      </c>
      <c r="C12" s="185">
        <v>878441</v>
      </c>
      <c r="D12" s="227"/>
      <c r="I12" s="183"/>
      <c r="J12" s="186"/>
    </row>
    <row r="13" spans="1:10" ht="15">
      <c r="A13" s="26">
        <v>11</v>
      </c>
      <c r="B13" s="184" t="s">
        <v>145</v>
      </c>
      <c r="C13" s="185">
        <v>857965</v>
      </c>
      <c r="D13" s="227"/>
      <c r="I13" s="183"/>
      <c r="J13" s="186"/>
    </row>
    <row r="14" spans="1:10" ht="15">
      <c r="A14" s="26">
        <v>12</v>
      </c>
      <c r="B14" s="184" t="s">
        <v>92</v>
      </c>
      <c r="C14" s="185">
        <v>774512</v>
      </c>
      <c r="D14" s="227"/>
      <c r="I14" s="183"/>
      <c r="J14" s="186"/>
    </row>
    <row r="15" spans="1:10" ht="15">
      <c r="A15" s="26">
        <v>13</v>
      </c>
      <c r="B15" s="184" t="s">
        <v>189</v>
      </c>
      <c r="C15" s="185">
        <v>705010</v>
      </c>
      <c r="D15" s="227"/>
      <c r="I15" s="183"/>
      <c r="J15" s="186"/>
    </row>
    <row r="16" spans="1:10" ht="15">
      <c r="A16" s="26">
        <v>14</v>
      </c>
      <c r="B16" s="184" t="s">
        <v>324</v>
      </c>
      <c r="C16" s="185">
        <v>703248</v>
      </c>
      <c r="D16" s="227"/>
      <c r="I16" s="183"/>
      <c r="J16" s="186"/>
    </row>
    <row r="17" spans="1:10" ht="15">
      <c r="A17" s="26">
        <v>15</v>
      </c>
      <c r="B17" s="184" t="s">
        <v>132</v>
      </c>
      <c r="C17" s="185">
        <v>625912</v>
      </c>
      <c r="D17" s="227"/>
      <c r="I17" s="183"/>
      <c r="J17" s="186"/>
    </row>
    <row r="18" spans="1:10" ht="15">
      <c r="A18" s="26">
        <v>16</v>
      </c>
      <c r="B18" s="184" t="s">
        <v>137</v>
      </c>
      <c r="C18" s="185">
        <v>616806</v>
      </c>
      <c r="D18" s="227"/>
      <c r="I18" s="183"/>
      <c r="J18" s="186"/>
    </row>
    <row r="19" spans="1:10" ht="15">
      <c r="A19" s="26">
        <v>17</v>
      </c>
      <c r="B19" s="184" t="s">
        <v>228</v>
      </c>
      <c r="C19" s="185">
        <v>554820</v>
      </c>
      <c r="D19" s="227"/>
      <c r="I19" s="183"/>
      <c r="J19" s="186"/>
    </row>
    <row r="20" spans="1:10" ht="15">
      <c r="A20" s="26">
        <v>18</v>
      </c>
      <c r="B20" s="184" t="s">
        <v>109</v>
      </c>
      <c r="C20" s="185">
        <v>538916</v>
      </c>
      <c r="D20" s="227"/>
      <c r="I20" s="183"/>
      <c r="J20" s="186"/>
    </row>
    <row r="21" spans="1:10" ht="15">
      <c r="A21" s="26">
        <v>19</v>
      </c>
      <c r="B21" s="184" t="s">
        <v>135</v>
      </c>
      <c r="C21" s="185">
        <v>529656</v>
      </c>
      <c r="D21" s="227"/>
      <c r="I21" s="183"/>
      <c r="J21" s="186"/>
    </row>
    <row r="22" spans="1:10" ht="15">
      <c r="A22" s="26">
        <v>20</v>
      </c>
      <c r="B22" s="184" t="s">
        <v>57</v>
      </c>
      <c r="C22" s="185">
        <v>512692</v>
      </c>
      <c r="D22" s="227"/>
      <c r="I22" s="183"/>
      <c r="J22" s="186"/>
    </row>
    <row r="23" spans="1:10" ht="15">
      <c r="A23" s="26">
        <v>21</v>
      </c>
      <c r="B23" s="184" t="s">
        <v>325</v>
      </c>
      <c r="C23" s="185">
        <v>501933</v>
      </c>
      <c r="D23" s="227"/>
      <c r="I23" s="183"/>
      <c r="J23" s="186"/>
    </row>
    <row r="24" spans="1:10" ht="15">
      <c r="A24" s="26">
        <v>22</v>
      </c>
      <c r="B24" s="184" t="s">
        <v>163</v>
      </c>
      <c r="C24" s="185">
        <v>498065</v>
      </c>
      <c r="D24" s="227"/>
      <c r="I24" s="183"/>
      <c r="J24" s="186"/>
    </row>
    <row r="25" spans="1:10" ht="15">
      <c r="A25" s="26">
        <v>23</v>
      </c>
      <c r="B25" s="184" t="s">
        <v>56</v>
      </c>
      <c r="C25" s="185">
        <v>444795</v>
      </c>
      <c r="D25" s="227"/>
      <c r="I25" s="183"/>
      <c r="J25" s="186"/>
    </row>
    <row r="26" spans="1:10" ht="15">
      <c r="A26" s="26">
        <v>24</v>
      </c>
      <c r="B26" s="184" t="s">
        <v>105</v>
      </c>
      <c r="C26" s="185">
        <v>428811</v>
      </c>
      <c r="D26" s="227"/>
      <c r="I26" s="183"/>
      <c r="J26" s="186"/>
    </row>
    <row r="27" spans="1:10" ht="15">
      <c r="A27" s="26">
        <v>25</v>
      </c>
      <c r="B27" s="184" t="s">
        <v>167</v>
      </c>
      <c r="C27" s="185">
        <v>426911</v>
      </c>
      <c r="D27" s="227"/>
      <c r="I27" s="183"/>
      <c r="J27" s="186"/>
    </row>
    <row r="28" spans="1:10" ht="15">
      <c r="A28" s="26">
        <v>26</v>
      </c>
      <c r="B28" s="184" t="s">
        <v>79</v>
      </c>
      <c r="C28" s="185">
        <v>422967</v>
      </c>
      <c r="D28" s="227"/>
      <c r="I28" s="183"/>
      <c r="J28" s="186"/>
    </row>
    <row r="29" spans="1:10" ht="15">
      <c r="A29" s="26">
        <v>27</v>
      </c>
      <c r="B29" s="184" t="s">
        <v>139</v>
      </c>
      <c r="C29" s="185">
        <v>403616</v>
      </c>
      <c r="D29" s="227"/>
      <c r="I29" s="183"/>
      <c r="J29" s="186"/>
    </row>
    <row r="30" spans="1:10" ht="15">
      <c r="A30" s="26">
        <v>28</v>
      </c>
      <c r="B30" s="184" t="s">
        <v>125</v>
      </c>
      <c r="C30" s="185">
        <v>386865</v>
      </c>
      <c r="D30" s="227"/>
      <c r="I30" s="183"/>
      <c r="J30" s="186"/>
    </row>
    <row r="31" spans="1:10" ht="15">
      <c r="A31" s="26">
        <v>29</v>
      </c>
      <c r="B31" s="184" t="s">
        <v>323</v>
      </c>
      <c r="C31" s="185">
        <v>367171</v>
      </c>
      <c r="D31" s="227"/>
      <c r="I31" s="183"/>
      <c r="J31" s="186"/>
    </row>
    <row r="32" spans="1:10" ht="15">
      <c r="A32" s="26">
        <v>30</v>
      </c>
      <c r="B32" s="184" t="s">
        <v>138</v>
      </c>
      <c r="C32" s="185">
        <v>358502</v>
      </c>
      <c r="D32" s="227"/>
      <c r="I32" s="183"/>
      <c r="J32" s="186"/>
    </row>
    <row r="33" spans="1:10" ht="15">
      <c r="A33" s="26">
        <v>31</v>
      </c>
      <c r="B33" s="184" t="s">
        <v>42</v>
      </c>
      <c r="C33" s="185">
        <v>354373</v>
      </c>
      <c r="D33" s="227"/>
      <c r="H33" s="185"/>
      <c r="I33" s="183"/>
      <c r="J33" s="186"/>
    </row>
    <row r="34" spans="1:10" ht="15">
      <c r="A34" s="26">
        <v>32</v>
      </c>
      <c r="B34" s="184" t="s">
        <v>529</v>
      </c>
      <c r="C34" s="185">
        <v>327052</v>
      </c>
      <c r="D34" s="227"/>
      <c r="H34" s="185"/>
      <c r="I34" s="183"/>
      <c r="J34" s="186"/>
    </row>
    <row r="35" spans="1:10" ht="15">
      <c r="A35" s="26">
        <v>33</v>
      </c>
      <c r="B35" s="184" t="s">
        <v>322</v>
      </c>
      <c r="C35" s="185">
        <v>322515</v>
      </c>
      <c r="D35" s="227"/>
      <c r="H35" s="185"/>
      <c r="I35" s="183"/>
      <c r="J35" s="186"/>
    </row>
    <row r="36" spans="1:10" ht="15">
      <c r="A36" s="26">
        <v>34</v>
      </c>
      <c r="B36" s="184" t="s">
        <v>112</v>
      </c>
      <c r="C36" s="185">
        <v>304979</v>
      </c>
      <c r="D36" s="227"/>
      <c r="H36" s="185"/>
      <c r="I36" s="183"/>
      <c r="J36" s="186"/>
    </row>
    <row r="37" spans="1:10" ht="15">
      <c r="A37" s="26">
        <v>35</v>
      </c>
      <c r="B37" s="184" t="s">
        <v>32</v>
      </c>
      <c r="C37" s="185">
        <v>283460</v>
      </c>
      <c r="D37" s="227"/>
      <c r="H37" s="185"/>
      <c r="I37" s="183"/>
      <c r="J37" s="186"/>
    </row>
    <row r="38" spans="1:10" ht="15">
      <c r="A38" s="26">
        <v>36</v>
      </c>
      <c r="B38" s="184" t="s">
        <v>70</v>
      </c>
      <c r="C38" s="185">
        <v>282525</v>
      </c>
      <c r="D38" s="227"/>
      <c r="H38" s="185"/>
      <c r="I38" s="183"/>
      <c r="J38" s="186"/>
    </row>
    <row r="39" spans="1:10" ht="15">
      <c r="A39" s="26">
        <v>37</v>
      </c>
      <c r="B39" s="184" t="s">
        <v>131</v>
      </c>
      <c r="C39" s="185">
        <v>281409</v>
      </c>
      <c r="D39" s="227"/>
      <c r="H39" s="185"/>
      <c r="I39" s="183"/>
      <c r="J39" s="186"/>
    </row>
    <row r="40" spans="1:10" ht="15">
      <c r="A40" s="26">
        <v>38</v>
      </c>
      <c r="B40" s="184" t="s">
        <v>65</v>
      </c>
      <c r="C40" s="185">
        <v>259957</v>
      </c>
      <c r="D40" s="227"/>
      <c r="H40" s="185"/>
      <c r="I40" s="183"/>
      <c r="J40" s="186"/>
    </row>
    <row r="41" spans="1:10" ht="15">
      <c r="A41" s="26">
        <v>39</v>
      </c>
      <c r="B41" s="184" t="s">
        <v>222</v>
      </c>
      <c r="C41" s="185">
        <v>258204</v>
      </c>
      <c r="D41" s="227"/>
      <c r="H41" s="185"/>
      <c r="I41" s="183"/>
      <c r="J41" s="186"/>
    </row>
    <row r="42" spans="1:10" ht="15">
      <c r="A42" s="26">
        <v>40</v>
      </c>
      <c r="B42" s="184" t="s">
        <v>160</v>
      </c>
      <c r="C42" s="185">
        <v>245075</v>
      </c>
      <c r="D42" s="227"/>
      <c r="H42" s="185"/>
      <c r="I42" s="183"/>
      <c r="J42" s="186"/>
    </row>
    <row r="43" spans="1:10" ht="15">
      <c r="A43" s="26">
        <v>41</v>
      </c>
      <c r="B43" s="184" t="s">
        <v>76</v>
      </c>
      <c r="C43" s="185">
        <v>224794</v>
      </c>
      <c r="D43" s="227"/>
      <c r="H43" s="185"/>
      <c r="I43" s="183"/>
      <c r="J43" s="186"/>
    </row>
    <row r="44" spans="1:10" ht="15">
      <c r="A44" s="26">
        <v>42</v>
      </c>
      <c r="B44" s="184" t="s">
        <v>237</v>
      </c>
      <c r="C44" s="185">
        <v>215118</v>
      </c>
      <c r="D44" s="227"/>
      <c r="H44" s="185"/>
      <c r="I44" s="183"/>
      <c r="J44" s="186"/>
    </row>
    <row r="45" spans="1:10" ht="15">
      <c r="A45" s="26">
        <v>43</v>
      </c>
      <c r="B45" s="184" t="s">
        <v>185</v>
      </c>
      <c r="C45" s="185">
        <v>210452</v>
      </c>
      <c r="D45" s="227"/>
      <c r="H45" s="185"/>
      <c r="I45" s="183"/>
      <c r="J45" s="186"/>
    </row>
    <row r="46" spans="1:10" ht="15">
      <c r="A46" s="26">
        <v>44</v>
      </c>
      <c r="B46" s="184" t="s">
        <v>229</v>
      </c>
      <c r="C46" s="185">
        <v>203870</v>
      </c>
      <c r="D46" s="227"/>
      <c r="H46" s="295"/>
      <c r="I46" s="183"/>
      <c r="J46" s="186"/>
    </row>
    <row r="47" spans="1:10" ht="15">
      <c r="A47" s="26">
        <v>45</v>
      </c>
      <c r="B47" s="184" t="s">
        <v>54</v>
      </c>
      <c r="C47" s="185">
        <v>198284</v>
      </c>
      <c r="D47" s="227"/>
      <c r="H47" s="319"/>
      <c r="I47" s="183"/>
      <c r="J47" s="186"/>
    </row>
    <row r="48" spans="1:10" ht="15">
      <c r="A48" s="26">
        <v>46</v>
      </c>
      <c r="B48" s="184" t="s">
        <v>116</v>
      </c>
      <c r="C48" s="185">
        <v>197562</v>
      </c>
      <c r="D48" s="227"/>
      <c r="H48" s="319"/>
      <c r="I48" s="183"/>
      <c r="J48" s="186"/>
    </row>
    <row r="49" spans="1:10" ht="15">
      <c r="A49" s="26">
        <v>47</v>
      </c>
      <c r="B49" s="184" t="s">
        <v>33</v>
      </c>
      <c r="C49" s="185">
        <v>190595</v>
      </c>
      <c r="D49" s="227"/>
      <c r="H49" s="53"/>
      <c r="I49" s="183"/>
      <c r="J49" s="186"/>
    </row>
    <row r="50" spans="1:10" ht="15">
      <c r="A50" s="26">
        <v>48</v>
      </c>
      <c r="B50" s="26" t="s">
        <v>30</v>
      </c>
      <c r="C50" s="20">
        <v>189929</v>
      </c>
      <c r="I50" s="183"/>
      <c r="J50" s="186"/>
    </row>
    <row r="51" spans="1:10" ht="15">
      <c r="A51" s="26">
        <v>49</v>
      </c>
      <c r="B51" s="26" t="s">
        <v>134</v>
      </c>
      <c r="C51" s="20">
        <v>174121</v>
      </c>
      <c r="I51" s="183"/>
      <c r="J51" s="186"/>
    </row>
    <row r="52" spans="1:10" ht="15">
      <c r="A52" s="26">
        <v>50</v>
      </c>
      <c r="B52" s="26" t="s">
        <v>75</v>
      </c>
      <c r="C52" s="20">
        <v>171035</v>
      </c>
      <c r="I52" s="183"/>
      <c r="J52" s="186"/>
    </row>
    <row r="53" spans="1:10" ht="15">
      <c r="A53" s="26">
        <v>51</v>
      </c>
      <c r="B53" s="26" t="s">
        <v>164</v>
      </c>
      <c r="C53" s="20">
        <v>164715</v>
      </c>
      <c r="I53" s="183"/>
      <c r="J53" s="186"/>
    </row>
    <row r="54" spans="1:10" ht="15">
      <c r="A54" s="26">
        <v>52</v>
      </c>
      <c r="B54" s="26" t="s">
        <v>60</v>
      </c>
      <c r="C54" s="20">
        <v>157221</v>
      </c>
      <c r="I54" s="183"/>
      <c r="J54" s="186"/>
    </row>
    <row r="55" spans="1:10" ht="15">
      <c r="A55" s="26">
        <v>53</v>
      </c>
      <c r="B55" s="26" t="s">
        <v>98</v>
      </c>
      <c r="C55" s="20">
        <v>152518</v>
      </c>
      <c r="I55" s="183"/>
      <c r="J55" s="186"/>
    </row>
    <row r="56" spans="1:10" ht="15">
      <c r="A56" s="26">
        <v>54</v>
      </c>
      <c r="B56" s="26" t="s">
        <v>88</v>
      </c>
      <c r="C56" s="20">
        <v>146021</v>
      </c>
      <c r="I56" s="183"/>
      <c r="J56" s="186"/>
    </row>
    <row r="57" spans="1:10" ht="15">
      <c r="A57" s="26">
        <v>55</v>
      </c>
      <c r="B57" s="26" t="s">
        <v>52</v>
      </c>
      <c r="C57" s="20">
        <v>135790</v>
      </c>
      <c r="I57" s="183"/>
      <c r="J57" s="186"/>
    </row>
    <row r="58" spans="1:10" ht="15">
      <c r="A58" s="26">
        <v>56</v>
      </c>
      <c r="B58" s="26" t="s">
        <v>82</v>
      </c>
      <c r="C58" s="20">
        <v>133191</v>
      </c>
      <c r="I58" s="183"/>
      <c r="J58" s="186"/>
    </row>
    <row r="59" spans="1:10" ht="15">
      <c r="A59" s="26">
        <v>57</v>
      </c>
      <c r="B59" s="26" t="s">
        <v>49</v>
      </c>
      <c r="C59" s="20">
        <v>130225</v>
      </c>
      <c r="I59" s="183"/>
      <c r="J59" s="186"/>
    </row>
    <row r="60" spans="1:10" ht="15">
      <c r="A60" s="26">
        <v>58</v>
      </c>
      <c r="B60" s="26" t="s">
        <v>99</v>
      </c>
      <c r="C60" s="20">
        <v>127318</v>
      </c>
      <c r="I60" s="183"/>
      <c r="J60" s="186"/>
    </row>
    <row r="61" spans="1:10" ht="15">
      <c r="A61" s="26">
        <v>59</v>
      </c>
      <c r="B61" s="26" t="s">
        <v>233</v>
      </c>
      <c r="C61" s="20">
        <v>123204</v>
      </c>
      <c r="I61" s="183"/>
      <c r="J61" s="186"/>
    </row>
    <row r="62" spans="1:10" ht="15">
      <c r="A62" s="26">
        <v>60</v>
      </c>
      <c r="B62" s="26" t="s">
        <v>96</v>
      </c>
      <c r="C62" s="20">
        <v>118726</v>
      </c>
      <c r="I62" s="183"/>
      <c r="J62" s="186"/>
    </row>
    <row r="63" spans="1:10" ht="15">
      <c r="A63" s="26">
        <v>61</v>
      </c>
      <c r="B63" s="26" t="s">
        <v>144</v>
      </c>
      <c r="C63" s="20">
        <v>116847</v>
      </c>
      <c r="I63" s="183"/>
      <c r="J63" s="186"/>
    </row>
    <row r="64" spans="1:10" ht="15">
      <c r="A64" s="26">
        <v>62</v>
      </c>
      <c r="B64" s="26" t="s">
        <v>140</v>
      </c>
      <c r="C64" s="20">
        <v>95815</v>
      </c>
      <c r="I64" s="183"/>
      <c r="J64" s="186"/>
    </row>
    <row r="65" spans="1:10" ht="15">
      <c r="A65" s="26">
        <v>63</v>
      </c>
      <c r="B65" s="26" t="s">
        <v>114</v>
      </c>
      <c r="C65" s="20">
        <v>78093</v>
      </c>
      <c r="I65" s="183"/>
      <c r="J65" s="186"/>
    </row>
    <row r="66" spans="1:10" ht="15">
      <c r="A66" s="26">
        <v>64</v>
      </c>
      <c r="B66" s="26" t="s">
        <v>332</v>
      </c>
      <c r="C66" s="20">
        <v>68623</v>
      </c>
      <c r="I66" s="183"/>
      <c r="J66" s="186"/>
    </row>
    <row r="67" spans="1:10" ht="15">
      <c r="A67" s="26">
        <v>65</v>
      </c>
      <c r="B67" s="26" t="s">
        <v>142</v>
      </c>
      <c r="C67" s="20">
        <v>67642</v>
      </c>
      <c r="I67" s="183"/>
      <c r="J67" s="186"/>
    </row>
    <row r="68" spans="1:10" ht="15">
      <c r="A68" s="26">
        <v>66</v>
      </c>
      <c r="B68" s="26" t="s">
        <v>193</v>
      </c>
      <c r="C68" s="20">
        <v>63250</v>
      </c>
      <c r="I68" s="183"/>
      <c r="J68" s="186"/>
    </row>
    <row r="69" spans="1:10" ht="15">
      <c r="A69" s="26">
        <v>67</v>
      </c>
      <c r="B69" s="26" t="s">
        <v>192</v>
      </c>
      <c r="C69" s="20">
        <v>55351</v>
      </c>
      <c r="I69" s="183"/>
      <c r="J69" s="186"/>
    </row>
    <row r="70" spans="1:10" ht="15">
      <c r="A70" s="26">
        <v>68</v>
      </c>
      <c r="B70" s="26" t="s">
        <v>187</v>
      </c>
      <c r="C70" s="20">
        <v>53507</v>
      </c>
      <c r="I70" s="183"/>
      <c r="J70" s="186"/>
    </row>
    <row r="71" spans="1:10" ht="15">
      <c r="A71" s="26">
        <v>69</v>
      </c>
      <c r="B71" s="26" t="s">
        <v>47</v>
      </c>
      <c r="C71" s="20">
        <v>50279</v>
      </c>
      <c r="I71" s="183"/>
      <c r="J71" s="186"/>
    </row>
    <row r="72" spans="1:10" ht="15">
      <c r="A72" s="26">
        <v>70</v>
      </c>
      <c r="B72" s="26" t="s">
        <v>230</v>
      </c>
      <c r="C72" s="20">
        <v>49792</v>
      </c>
      <c r="I72" s="183"/>
      <c r="J72" s="186"/>
    </row>
    <row r="73" spans="1:10" ht="15">
      <c r="A73" s="26">
        <v>71</v>
      </c>
      <c r="B73" s="26" t="s">
        <v>91</v>
      </c>
      <c r="C73" s="20">
        <v>41966</v>
      </c>
      <c r="I73" s="183"/>
      <c r="J73" s="186"/>
    </row>
    <row r="74" spans="1:10" ht="15">
      <c r="A74" s="26">
        <v>72</v>
      </c>
      <c r="B74" s="26" t="s">
        <v>108</v>
      </c>
      <c r="C74" s="20">
        <v>41453</v>
      </c>
      <c r="I74" s="183"/>
      <c r="J74" s="186"/>
    </row>
    <row r="75" spans="1:10" ht="15">
      <c r="A75" s="26">
        <v>73</v>
      </c>
      <c r="B75" s="26" t="s">
        <v>119</v>
      </c>
      <c r="C75" s="20">
        <v>40245</v>
      </c>
      <c r="I75" s="183"/>
      <c r="J75" s="186"/>
    </row>
    <row r="76" spans="1:10" ht="15">
      <c r="A76" s="26">
        <v>74</v>
      </c>
      <c r="B76" s="26" t="s">
        <v>129</v>
      </c>
      <c r="C76" s="20">
        <v>39097</v>
      </c>
      <c r="I76" s="183"/>
      <c r="J76" s="186"/>
    </row>
    <row r="77" spans="1:10" ht="15">
      <c r="A77" s="26">
        <v>75</v>
      </c>
      <c r="B77" s="26" t="s">
        <v>215</v>
      </c>
      <c r="C77" s="20">
        <v>38281</v>
      </c>
      <c r="I77" s="183"/>
      <c r="J77" s="186"/>
    </row>
    <row r="78" spans="1:10" ht="15">
      <c r="A78" s="26">
        <v>76</v>
      </c>
      <c r="B78" s="26" t="s">
        <v>106</v>
      </c>
      <c r="C78" s="20">
        <v>37063</v>
      </c>
      <c r="I78" s="183"/>
      <c r="J78" s="186"/>
    </row>
    <row r="79" spans="1:10" ht="15">
      <c r="A79" s="26">
        <v>77</v>
      </c>
      <c r="B79" s="26" t="s">
        <v>74</v>
      </c>
      <c r="C79" s="20">
        <v>31152</v>
      </c>
      <c r="I79" s="183"/>
      <c r="J79" s="186"/>
    </row>
    <row r="80" spans="1:10" ht="15">
      <c r="A80" s="26">
        <v>78</v>
      </c>
      <c r="B80" s="184" t="s">
        <v>190</v>
      </c>
      <c r="C80" s="185">
        <v>30756</v>
      </c>
      <c r="I80" s="183"/>
      <c r="J80" s="186"/>
    </row>
    <row r="81" spans="1:10" ht="15">
      <c r="A81" s="26">
        <v>79</v>
      </c>
      <c r="B81" s="184" t="s">
        <v>236</v>
      </c>
      <c r="C81" s="185">
        <v>28441</v>
      </c>
      <c r="I81" s="183"/>
      <c r="J81" s="186"/>
    </row>
    <row r="82" spans="1:10" ht="15">
      <c r="A82" s="26">
        <v>80</v>
      </c>
      <c r="B82" s="184" t="s">
        <v>37</v>
      </c>
      <c r="C82" s="185">
        <v>27871</v>
      </c>
      <c r="I82" s="183"/>
      <c r="J82" s="186"/>
    </row>
    <row r="83" spans="1:10" ht="15">
      <c r="A83" s="26">
        <v>81</v>
      </c>
      <c r="B83" s="184" t="s">
        <v>153</v>
      </c>
      <c r="C83" s="185">
        <v>26507</v>
      </c>
      <c r="I83" s="183"/>
      <c r="J83" s="186"/>
    </row>
    <row r="84" spans="1:10" ht="15">
      <c r="A84" s="26">
        <v>82</v>
      </c>
      <c r="B84" s="184" t="s">
        <v>85</v>
      </c>
      <c r="C84" s="185">
        <v>25683</v>
      </c>
      <c r="I84" s="183"/>
      <c r="J84" s="186"/>
    </row>
    <row r="85" spans="1:10" ht="15">
      <c r="A85" s="26">
        <v>83</v>
      </c>
      <c r="B85" s="184" t="s">
        <v>150</v>
      </c>
      <c r="C85" s="185">
        <v>19628</v>
      </c>
      <c r="I85" s="183"/>
      <c r="J85" s="186"/>
    </row>
    <row r="86" spans="1:10" ht="15">
      <c r="A86" s="26">
        <v>84</v>
      </c>
      <c r="B86" s="184" t="s">
        <v>162</v>
      </c>
      <c r="C86" s="185">
        <v>15186</v>
      </c>
      <c r="I86" s="183"/>
      <c r="J86" s="186"/>
    </row>
    <row r="87" spans="1:10" ht="15">
      <c r="A87" s="26">
        <v>85</v>
      </c>
      <c r="B87" s="184" t="s">
        <v>63</v>
      </c>
      <c r="C87" s="185">
        <v>15076</v>
      </c>
      <c r="I87" s="183"/>
      <c r="J87" s="186"/>
    </row>
    <row r="88" spans="1:10" ht="15">
      <c r="A88" s="26">
        <v>86</v>
      </c>
      <c r="B88" s="184" t="s">
        <v>102</v>
      </c>
      <c r="C88" s="185">
        <v>14463</v>
      </c>
      <c r="I88" s="183"/>
      <c r="J88" s="186"/>
    </row>
    <row r="89" spans="1:10" ht="15">
      <c r="A89" s="26">
        <v>87</v>
      </c>
      <c r="B89" s="184" t="s">
        <v>226</v>
      </c>
      <c r="C89" s="185">
        <v>11931</v>
      </c>
      <c r="I89" s="183"/>
      <c r="J89" s="186"/>
    </row>
    <row r="90" spans="1:10" ht="15">
      <c r="A90" s="26">
        <v>88</v>
      </c>
      <c r="B90" s="184" t="s">
        <v>29</v>
      </c>
      <c r="C90" s="185">
        <v>11650</v>
      </c>
      <c r="I90" s="183"/>
      <c r="J90" s="186"/>
    </row>
    <row r="91" spans="1:10" ht="15">
      <c r="A91" s="26">
        <v>89</v>
      </c>
      <c r="B91" s="184" t="s">
        <v>191</v>
      </c>
      <c r="C91" s="185">
        <v>8214</v>
      </c>
      <c r="I91" s="183"/>
      <c r="J91" s="186"/>
    </row>
    <row r="92" spans="1:10" ht="15">
      <c r="A92" s="26">
        <v>90</v>
      </c>
      <c r="B92" s="184" t="s">
        <v>44</v>
      </c>
      <c r="C92" s="185">
        <v>5943</v>
      </c>
      <c r="I92" s="183"/>
      <c r="J92" s="186"/>
    </row>
    <row r="93" spans="1:10">
      <c r="A93" s="26"/>
      <c r="C93" s="295"/>
    </row>
    <row r="94" spans="1:10">
      <c r="A94" s="26"/>
      <c r="B94" s="17" t="s">
        <v>11</v>
      </c>
      <c r="C94" s="319">
        <f>MEDIAN(C3:C92)</f>
        <v>197923</v>
      </c>
    </row>
    <row r="95" spans="1:10">
      <c r="A95" s="26"/>
      <c r="B95" s="17" t="s">
        <v>10</v>
      </c>
      <c r="C95" s="319">
        <f>AVERAGE(C3:C92)</f>
        <v>318131.18888888886</v>
      </c>
    </row>
    <row r="96" spans="1:10">
      <c r="A96" s="26"/>
      <c r="B96" s="17" t="s">
        <v>239</v>
      </c>
      <c r="C96" s="53">
        <f>SUM(C3:C92)</f>
        <v>28631807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3B45-8F43-4DBA-9E34-C123DB3F4BFA}">
  <sheetPr codeName="Sheet69"/>
  <dimension ref="A1:I96"/>
  <sheetViews>
    <sheetView zoomScaleNormal="100" workbookViewId="0">
      <pane ySplit="1" topLeftCell="A61" activePane="bottomLeft" state="frozen"/>
      <selection pane="bottomLeft" activeCell="C97" sqref="C97"/>
      <selection activeCell="D58" sqref="D58"/>
    </sheetView>
  </sheetViews>
  <sheetFormatPr defaultColWidth="9.140625" defaultRowHeight="14.25" customHeight="1"/>
  <cols>
    <col min="1" max="1" width="7.5703125" customWidth="1"/>
    <col min="2" max="2" width="20.140625" customWidth="1"/>
    <col min="3" max="3" width="7.140625" style="19" customWidth="1"/>
    <col min="4" max="4" width="9.42578125" style="36" customWidth="1"/>
    <col min="5" max="5" width="11" style="36" customWidth="1"/>
    <col min="6" max="6" width="21.5703125" bestFit="1" customWidth="1"/>
    <col min="7" max="7" width="7.28515625" style="26" customWidth="1"/>
    <col min="8" max="8" width="17.42578125" style="26" bestFit="1" customWidth="1"/>
    <col min="9" max="9" width="7.85546875" style="276" bestFit="1" customWidth="1"/>
    <col min="11" max="11" width="21.5703125" bestFit="1" customWidth="1"/>
  </cols>
  <sheetData>
    <row r="1" spans="1:9" ht="16.5" customHeight="1">
      <c r="B1" s="1" t="s">
        <v>559</v>
      </c>
    </row>
    <row r="2" spans="1:9" ht="14.25" customHeight="1">
      <c r="H2" s="202"/>
      <c r="I2" s="202"/>
    </row>
    <row r="3" spans="1:9" ht="14.25" customHeight="1">
      <c r="A3" s="26">
        <v>1</v>
      </c>
      <c r="B3" s="202" t="s">
        <v>105</v>
      </c>
      <c r="C3" s="328">
        <v>7.77</v>
      </c>
      <c r="D3" s="227"/>
    </row>
    <row r="4" spans="1:9" ht="14.25" customHeight="1">
      <c r="A4" s="26">
        <v>2</v>
      </c>
      <c r="B4" s="202" t="s">
        <v>324</v>
      </c>
      <c r="C4" s="328">
        <v>7.39</v>
      </c>
      <c r="D4" s="227"/>
    </row>
    <row r="5" spans="1:9" ht="14.25" customHeight="1">
      <c r="A5" s="26">
        <v>3</v>
      </c>
      <c r="B5" s="202" t="s">
        <v>167</v>
      </c>
      <c r="C5" s="328">
        <v>7.3</v>
      </c>
      <c r="D5" s="227"/>
    </row>
    <row r="6" spans="1:9" ht="14.25" customHeight="1">
      <c r="A6" s="26">
        <v>4</v>
      </c>
      <c r="B6" s="202" t="s">
        <v>132</v>
      </c>
      <c r="C6" s="328">
        <v>7.15</v>
      </c>
      <c r="D6" s="227"/>
    </row>
    <row r="7" spans="1:9" ht="14.25" customHeight="1">
      <c r="A7" s="26">
        <v>5</v>
      </c>
      <c r="B7" s="202" t="s">
        <v>185</v>
      </c>
      <c r="C7" s="328">
        <v>7.14</v>
      </c>
      <c r="D7" s="227"/>
    </row>
    <row r="8" spans="1:9" ht="14.25" customHeight="1">
      <c r="A8" s="26">
        <v>6</v>
      </c>
      <c r="B8" s="202" t="s">
        <v>96</v>
      </c>
      <c r="C8" s="328">
        <v>6.71</v>
      </c>
      <c r="D8" s="227"/>
    </row>
    <row r="9" spans="1:9" ht="14.25" customHeight="1">
      <c r="A9" s="26">
        <v>7</v>
      </c>
      <c r="B9" s="202" t="s">
        <v>116</v>
      </c>
      <c r="C9" s="328">
        <v>6.56</v>
      </c>
      <c r="D9" s="227"/>
    </row>
    <row r="10" spans="1:9" ht="14.25" customHeight="1">
      <c r="A10" s="26">
        <v>8</v>
      </c>
      <c r="B10" s="202" t="s">
        <v>163</v>
      </c>
      <c r="C10" s="328">
        <v>6.26</v>
      </c>
      <c r="D10" s="227"/>
    </row>
    <row r="11" spans="1:9" ht="14.25" customHeight="1">
      <c r="A11" s="26">
        <v>9</v>
      </c>
      <c r="B11" s="202" t="s">
        <v>187</v>
      </c>
      <c r="C11" s="328">
        <v>6.07</v>
      </c>
      <c r="D11" s="227"/>
    </row>
    <row r="12" spans="1:9" ht="14.25" customHeight="1">
      <c r="A12" s="26">
        <v>10</v>
      </c>
      <c r="B12" s="202" t="s">
        <v>529</v>
      </c>
      <c r="C12" s="328">
        <v>5.87</v>
      </c>
      <c r="D12" s="227"/>
    </row>
    <row r="13" spans="1:9" ht="14.25" customHeight="1">
      <c r="A13" s="26">
        <v>11</v>
      </c>
      <c r="B13" s="202" t="s">
        <v>232</v>
      </c>
      <c r="C13" s="328">
        <v>5.7</v>
      </c>
      <c r="D13" s="227"/>
    </row>
    <row r="14" spans="1:9" ht="14.25" customHeight="1">
      <c r="A14" s="26">
        <v>12</v>
      </c>
      <c r="B14" s="202" t="s">
        <v>323</v>
      </c>
      <c r="C14" s="328">
        <v>5.54</v>
      </c>
      <c r="D14" s="227"/>
    </row>
    <row r="15" spans="1:9" ht="14.25" customHeight="1">
      <c r="A15" s="26">
        <v>13</v>
      </c>
      <c r="B15" s="202" t="s">
        <v>33</v>
      </c>
      <c r="C15" s="328">
        <v>5.44</v>
      </c>
      <c r="D15" s="227"/>
    </row>
    <row r="16" spans="1:9" ht="14.25" customHeight="1">
      <c r="A16" s="26">
        <v>14</v>
      </c>
      <c r="B16" s="202" t="s">
        <v>99</v>
      </c>
      <c r="C16" s="328">
        <v>5.3</v>
      </c>
      <c r="D16" s="227"/>
    </row>
    <row r="17" spans="1:4" ht="14.25" customHeight="1">
      <c r="A17" s="26">
        <v>15</v>
      </c>
      <c r="B17" s="202" t="s">
        <v>125</v>
      </c>
      <c r="C17" s="328">
        <v>5.25</v>
      </c>
      <c r="D17" s="227"/>
    </row>
    <row r="18" spans="1:4" ht="14.25" customHeight="1">
      <c r="A18" s="26">
        <v>16</v>
      </c>
      <c r="B18" s="202" t="s">
        <v>227</v>
      </c>
      <c r="C18" s="328">
        <v>5.17</v>
      </c>
      <c r="D18" s="227"/>
    </row>
    <row r="19" spans="1:4" ht="14.25" customHeight="1">
      <c r="A19" s="26">
        <v>17</v>
      </c>
      <c r="B19" s="202" t="s">
        <v>92</v>
      </c>
      <c r="C19" s="328">
        <v>5.14</v>
      </c>
      <c r="D19" s="227"/>
    </row>
    <row r="20" spans="1:4" ht="14.25" customHeight="1">
      <c r="A20" s="26">
        <v>18</v>
      </c>
      <c r="B20" s="202" t="s">
        <v>29</v>
      </c>
      <c r="C20" s="328">
        <v>5.12</v>
      </c>
      <c r="D20" s="227"/>
    </row>
    <row r="21" spans="1:4" ht="14.25" customHeight="1">
      <c r="A21" s="26">
        <v>19</v>
      </c>
      <c r="B21" s="202" t="s">
        <v>98</v>
      </c>
      <c r="C21" s="328">
        <v>5.07</v>
      </c>
      <c r="D21" s="227"/>
    </row>
    <row r="22" spans="1:4" ht="14.25" customHeight="1">
      <c r="A22" s="26">
        <v>20</v>
      </c>
      <c r="B22" s="202" t="s">
        <v>237</v>
      </c>
      <c r="C22" s="328">
        <v>5.05</v>
      </c>
      <c r="D22" s="227"/>
    </row>
    <row r="23" spans="1:4" ht="14.25" customHeight="1">
      <c r="A23" s="26">
        <v>21</v>
      </c>
      <c r="B23" s="202" t="s">
        <v>138</v>
      </c>
      <c r="C23" s="328">
        <v>4.6900000000000004</v>
      </c>
      <c r="D23" s="227"/>
    </row>
    <row r="24" spans="1:4" ht="14.25" customHeight="1">
      <c r="A24" s="26">
        <v>22</v>
      </c>
      <c r="B24" s="202" t="s">
        <v>56</v>
      </c>
      <c r="C24" s="328">
        <v>4.6399999999999997</v>
      </c>
      <c r="D24" s="227"/>
    </row>
    <row r="25" spans="1:4" ht="14.25" customHeight="1">
      <c r="A25" s="26">
        <v>23</v>
      </c>
      <c r="B25" s="202" t="s">
        <v>137</v>
      </c>
      <c r="C25" s="328">
        <v>4.6399999999999997</v>
      </c>
      <c r="D25" s="227"/>
    </row>
    <row r="26" spans="1:4" ht="14.25" customHeight="1">
      <c r="A26" s="26">
        <v>24</v>
      </c>
      <c r="B26" s="202" t="s">
        <v>166</v>
      </c>
      <c r="C26" s="328">
        <v>4.54</v>
      </c>
      <c r="D26" s="227"/>
    </row>
    <row r="27" spans="1:4" ht="14.25" customHeight="1">
      <c r="A27" s="26">
        <v>25</v>
      </c>
      <c r="B27" s="202" t="s">
        <v>124</v>
      </c>
      <c r="C27" s="328">
        <v>4.53</v>
      </c>
      <c r="D27" s="227"/>
    </row>
    <row r="28" spans="1:4" ht="14.25" customHeight="1">
      <c r="A28" s="26">
        <v>26</v>
      </c>
      <c r="B28" s="202" t="s">
        <v>42</v>
      </c>
      <c r="C28" s="328">
        <v>4.5</v>
      </c>
      <c r="D28" s="227"/>
    </row>
    <row r="29" spans="1:4" ht="14.25" customHeight="1">
      <c r="A29" s="26">
        <v>27</v>
      </c>
      <c r="B29" s="202" t="s">
        <v>228</v>
      </c>
      <c r="C29" s="328">
        <v>4.38</v>
      </c>
      <c r="D29" s="227"/>
    </row>
    <row r="30" spans="1:4" ht="14.25" customHeight="1">
      <c r="A30" s="26">
        <v>28</v>
      </c>
      <c r="B30" s="202" t="s">
        <v>75</v>
      </c>
      <c r="C30" s="328">
        <v>4.3499999999999996</v>
      </c>
      <c r="D30" s="227"/>
    </row>
    <row r="31" spans="1:4" ht="14.25" customHeight="1">
      <c r="A31" s="26">
        <v>29</v>
      </c>
      <c r="B31" s="202" t="s">
        <v>104</v>
      </c>
      <c r="C31" s="328">
        <v>4.3</v>
      </c>
      <c r="D31" s="227"/>
    </row>
    <row r="32" spans="1:4" ht="14.25" customHeight="1">
      <c r="A32" s="26">
        <v>30</v>
      </c>
      <c r="B32" s="202" t="s">
        <v>30</v>
      </c>
      <c r="C32" s="328">
        <v>4.26</v>
      </c>
      <c r="D32" s="227"/>
    </row>
    <row r="33" spans="1:4" ht="14.25" customHeight="1">
      <c r="A33" s="26">
        <v>31</v>
      </c>
      <c r="B33" s="202" t="s">
        <v>82</v>
      </c>
      <c r="C33" s="328">
        <v>4.1900000000000004</v>
      </c>
      <c r="D33" s="227"/>
    </row>
    <row r="34" spans="1:4" ht="14.25" customHeight="1">
      <c r="A34" s="26">
        <v>32</v>
      </c>
      <c r="B34" s="202" t="s">
        <v>140</v>
      </c>
      <c r="C34" s="328">
        <v>4.0599999999999996</v>
      </c>
      <c r="D34" s="227"/>
    </row>
    <row r="35" spans="1:4" ht="14.25" customHeight="1">
      <c r="A35" s="26">
        <v>33</v>
      </c>
      <c r="B35" s="202" t="s">
        <v>326</v>
      </c>
      <c r="C35" s="328">
        <v>4.0599999999999996</v>
      </c>
      <c r="D35" s="227"/>
    </row>
    <row r="36" spans="1:4" ht="14.25" customHeight="1">
      <c r="A36" s="26">
        <v>34</v>
      </c>
      <c r="B36" s="202" t="s">
        <v>126</v>
      </c>
      <c r="C36" s="328">
        <v>4.0199999999999996</v>
      </c>
      <c r="D36" s="227"/>
    </row>
    <row r="37" spans="1:4" ht="14.25" customHeight="1">
      <c r="A37" s="26">
        <v>35</v>
      </c>
      <c r="B37" s="202" t="s">
        <v>233</v>
      </c>
      <c r="C37" s="328">
        <v>3.8</v>
      </c>
      <c r="D37" s="227"/>
    </row>
    <row r="38" spans="1:4" ht="14.25" customHeight="1">
      <c r="A38" s="26">
        <v>36</v>
      </c>
      <c r="B38" s="202" t="s">
        <v>230</v>
      </c>
      <c r="C38" s="328">
        <v>3.76</v>
      </c>
      <c r="D38" s="227"/>
    </row>
    <row r="39" spans="1:4" ht="14.25" customHeight="1">
      <c r="A39" s="26">
        <v>37</v>
      </c>
      <c r="B39" s="202" t="s">
        <v>139</v>
      </c>
      <c r="C39" s="328">
        <v>3.71</v>
      </c>
      <c r="D39" s="227"/>
    </row>
    <row r="40" spans="1:4" ht="14.25" customHeight="1">
      <c r="A40" s="26">
        <v>38</v>
      </c>
      <c r="B40" s="202" t="s">
        <v>145</v>
      </c>
      <c r="C40" s="328">
        <v>3.66</v>
      </c>
      <c r="D40" s="227"/>
    </row>
    <row r="41" spans="1:4" ht="14.25" customHeight="1">
      <c r="A41" s="26">
        <v>39</v>
      </c>
      <c r="B41" s="202" t="s">
        <v>193</v>
      </c>
      <c r="C41" s="328">
        <v>3.59</v>
      </c>
      <c r="D41" s="227"/>
    </row>
    <row r="42" spans="1:4" ht="14.25" customHeight="1">
      <c r="A42" s="26">
        <v>40</v>
      </c>
      <c r="B42" s="202" t="s">
        <v>189</v>
      </c>
      <c r="C42" s="328">
        <v>3.53</v>
      </c>
      <c r="D42" s="227"/>
    </row>
    <row r="43" spans="1:4" ht="14.25" customHeight="1">
      <c r="A43" s="26">
        <v>41</v>
      </c>
      <c r="B43" s="202" t="s">
        <v>325</v>
      </c>
      <c r="C43" s="328">
        <v>3.53</v>
      </c>
      <c r="D43" s="227"/>
    </row>
    <row r="44" spans="1:4" ht="14.25" customHeight="1">
      <c r="A44" s="26">
        <v>42</v>
      </c>
      <c r="B44" s="202" t="s">
        <v>59</v>
      </c>
      <c r="C44" s="328">
        <v>3.48</v>
      </c>
      <c r="D44" s="227"/>
    </row>
    <row r="45" spans="1:4" ht="14.25" customHeight="1">
      <c r="A45" s="26">
        <v>43</v>
      </c>
      <c r="B45" s="202" t="s">
        <v>63</v>
      </c>
      <c r="C45" s="328">
        <v>3.45</v>
      </c>
      <c r="D45" s="227"/>
    </row>
    <row r="46" spans="1:4" ht="14.25" customHeight="1">
      <c r="A46" s="26">
        <v>44</v>
      </c>
      <c r="B46" s="202" t="s">
        <v>332</v>
      </c>
      <c r="C46" s="328">
        <v>3.45</v>
      </c>
      <c r="D46" s="227"/>
    </row>
    <row r="47" spans="1:4" ht="14.25" customHeight="1">
      <c r="A47" s="26">
        <v>45</v>
      </c>
      <c r="B47" s="202" t="s">
        <v>135</v>
      </c>
      <c r="C47" s="328">
        <v>3.45</v>
      </c>
      <c r="D47" s="227"/>
    </row>
    <row r="48" spans="1:4" ht="14.25" customHeight="1">
      <c r="A48" s="26">
        <v>46</v>
      </c>
      <c r="B48" s="202" t="s">
        <v>74</v>
      </c>
      <c r="C48" s="328">
        <v>3.4</v>
      </c>
      <c r="D48" s="227"/>
    </row>
    <row r="49" spans="1:4" ht="14.25" customHeight="1">
      <c r="A49" s="26">
        <v>47</v>
      </c>
      <c r="B49" s="202" t="s">
        <v>528</v>
      </c>
      <c r="C49" s="328">
        <v>3.39</v>
      </c>
      <c r="D49" s="227"/>
    </row>
    <row r="50" spans="1:4" ht="14.25" customHeight="1">
      <c r="A50" s="26">
        <v>48</v>
      </c>
      <c r="B50" s="202" t="s">
        <v>112</v>
      </c>
      <c r="C50" s="320">
        <v>3.37</v>
      </c>
    </row>
    <row r="51" spans="1:4" ht="14.25" customHeight="1">
      <c r="A51" s="26">
        <v>49</v>
      </c>
      <c r="B51" s="202" t="s">
        <v>160</v>
      </c>
      <c r="C51" s="320">
        <v>3.37</v>
      </c>
    </row>
    <row r="52" spans="1:4" ht="14.25" customHeight="1">
      <c r="A52" s="26">
        <v>50</v>
      </c>
      <c r="B52" s="202" t="s">
        <v>226</v>
      </c>
      <c r="C52" s="320">
        <v>3.34</v>
      </c>
    </row>
    <row r="53" spans="1:4" ht="14.25" customHeight="1">
      <c r="A53" s="26">
        <v>51</v>
      </c>
      <c r="B53" s="202" t="s">
        <v>65</v>
      </c>
      <c r="C53" s="320">
        <v>3.33</v>
      </c>
    </row>
    <row r="54" spans="1:4" ht="14.25" customHeight="1">
      <c r="A54" s="26">
        <v>52</v>
      </c>
      <c r="B54" s="202" t="s">
        <v>106</v>
      </c>
      <c r="C54" s="320">
        <v>3.3</v>
      </c>
    </row>
    <row r="55" spans="1:4" ht="14.25" customHeight="1">
      <c r="A55" s="26">
        <v>53</v>
      </c>
      <c r="B55" s="202" t="s">
        <v>322</v>
      </c>
      <c r="C55" s="320">
        <v>3.29</v>
      </c>
    </row>
    <row r="56" spans="1:4" ht="14.25" customHeight="1">
      <c r="A56" s="26">
        <v>54</v>
      </c>
      <c r="B56" s="202" t="s">
        <v>49</v>
      </c>
      <c r="C56" s="320">
        <v>3.2</v>
      </c>
    </row>
    <row r="57" spans="1:4" ht="14.25" customHeight="1">
      <c r="A57" s="26">
        <v>55</v>
      </c>
      <c r="B57" s="202" t="s">
        <v>142</v>
      </c>
      <c r="C57" s="320">
        <v>3.19</v>
      </c>
    </row>
    <row r="58" spans="1:4" ht="14.25" customHeight="1">
      <c r="A58" s="26">
        <v>56</v>
      </c>
      <c r="B58" s="202" t="s">
        <v>37</v>
      </c>
      <c r="C58" s="320">
        <v>3.16</v>
      </c>
    </row>
    <row r="59" spans="1:4" ht="14.25" customHeight="1">
      <c r="A59" s="26">
        <v>57</v>
      </c>
      <c r="B59" s="202" t="s">
        <v>153</v>
      </c>
      <c r="C59" s="320">
        <v>3.15</v>
      </c>
    </row>
    <row r="60" spans="1:4" ht="14.25" customHeight="1">
      <c r="A60" s="26">
        <v>58</v>
      </c>
      <c r="B60" s="202" t="s">
        <v>164</v>
      </c>
      <c r="C60" s="320">
        <v>3.15</v>
      </c>
    </row>
    <row r="61" spans="1:4" ht="14.25" customHeight="1">
      <c r="A61" s="26">
        <v>59</v>
      </c>
      <c r="B61" s="202" t="s">
        <v>114</v>
      </c>
      <c r="C61" s="320">
        <v>3.05</v>
      </c>
    </row>
    <row r="62" spans="1:4" ht="14.25" customHeight="1">
      <c r="A62" s="26">
        <v>60</v>
      </c>
      <c r="B62" s="202" t="s">
        <v>150</v>
      </c>
      <c r="C62" s="320">
        <v>3.02</v>
      </c>
    </row>
    <row r="63" spans="1:4" ht="14.25" customHeight="1">
      <c r="A63" s="26">
        <v>61</v>
      </c>
      <c r="B63" s="202" t="s">
        <v>222</v>
      </c>
      <c r="C63" s="320">
        <v>2.98</v>
      </c>
    </row>
    <row r="64" spans="1:4" ht="14.25" customHeight="1">
      <c r="A64" s="26">
        <v>62</v>
      </c>
      <c r="B64" s="26" t="s">
        <v>47</v>
      </c>
      <c r="C64" s="47">
        <v>2.92</v>
      </c>
    </row>
    <row r="65" spans="1:3" ht="14.25" customHeight="1">
      <c r="A65" s="26">
        <v>63</v>
      </c>
      <c r="B65" s="26" t="s">
        <v>229</v>
      </c>
      <c r="C65" s="47">
        <v>2.92</v>
      </c>
    </row>
    <row r="66" spans="1:3" ht="14.25" customHeight="1">
      <c r="A66" s="26">
        <v>64</v>
      </c>
      <c r="B66" s="26" t="s">
        <v>134</v>
      </c>
      <c r="C66" s="47">
        <v>2.74</v>
      </c>
    </row>
    <row r="67" spans="1:3" ht="14.25" customHeight="1">
      <c r="A67" s="26">
        <v>65</v>
      </c>
      <c r="B67" s="26" t="s">
        <v>129</v>
      </c>
      <c r="C67" s="47">
        <v>2.67</v>
      </c>
    </row>
    <row r="68" spans="1:3" ht="14.25" customHeight="1">
      <c r="A68" s="26">
        <v>66</v>
      </c>
      <c r="B68" s="26" t="s">
        <v>79</v>
      </c>
      <c r="C68" s="47">
        <v>2.66</v>
      </c>
    </row>
    <row r="69" spans="1:3" ht="14.25" customHeight="1">
      <c r="A69" s="26">
        <v>67</v>
      </c>
      <c r="B69" s="26" t="s">
        <v>38</v>
      </c>
      <c r="C69" s="47">
        <v>2.59</v>
      </c>
    </row>
    <row r="70" spans="1:3" ht="14.25" customHeight="1">
      <c r="A70" s="26">
        <v>68</v>
      </c>
      <c r="B70" s="26" t="s">
        <v>60</v>
      </c>
      <c r="C70" s="47">
        <v>2.4900000000000002</v>
      </c>
    </row>
    <row r="71" spans="1:3" ht="14.25" customHeight="1">
      <c r="A71" s="26">
        <v>69</v>
      </c>
      <c r="B71" s="26" t="s">
        <v>119</v>
      </c>
      <c r="C71" s="47">
        <v>2.48</v>
      </c>
    </row>
    <row r="72" spans="1:3" ht="14.25" customHeight="1">
      <c r="A72" s="26">
        <v>70</v>
      </c>
      <c r="B72" s="26" t="s">
        <v>190</v>
      </c>
      <c r="C72" s="47">
        <v>2.4500000000000002</v>
      </c>
    </row>
    <row r="73" spans="1:3" ht="14.25" customHeight="1">
      <c r="A73" s="26">
        <v>71</v>
      </c>
      <c r="B73" s="26" t="s">
        <v>144</v>
      </c>
      <c r="C73" s="47">
        <v>2.4500000000000002</v>
      </c>
    </row>
    <row r="74" spans="1:3" ht="14.25" customHeight="1">
      <c r="A74" s="26">
        <v>72</v>
      </c>
      <c r="B74" s="26" t="s">
        <v>102</v>
      </c>
      <c r="C74" s="47">
        <v>2.4</v>
      </c>
    </row>
    <row r="75" spans="1:3" ht="14.25" customHeight="1">
      <c r="A75" s="26">
        <v>73</v>
      </c>
      <c r="B75" s="26" t="s">
        <v>44</v>
      </c>
      <c r="C75" s="47">
        <v>2.29</v>
      </c>
    </row>
    <row r="76" spans="1:3" ht="14.25" customHeight="1">
      <c r="A76" s="26">
        <v>74</v>
      </c>
      <c r="B76" s="26" t="s">
        <v>109</v>
      </c>
      <c r="C76" s="47">
        <v>2.29</v>
      </c>
    </row>
    <row r="77" spans="1:3" ht="14.25" customHeight="1">
      <c r="A77" s="26">
        <v>75</v>
      </c>
      <c r="B77" s="26" t="s">
        <v>91</v>
      </c>
      <c r="C77" s="47">
        <v>2.2599999999999998</v>
      </c>
    </row>
    <row r="78" spans="1:3" ht="14.25" customHeight="1">
      <c r="A78" s="26">
        <v>76</v>
      </c>
      <c r="B78" s="26" t="s">
        <v>88</v>
      </c>
      <c r="C78" s="47">
        <v>2.15</v>
      </c>
    </row>
    <row r="79" spans="1:3" ht="14.25" customHeight="1">
      <c r="A79" s="26">
        <v>77</v>
      </c>
      <c r="B79" s="26" t="s">
        <v>162</v>
      </c>
      <c r="C79" s="47">
        <v>2.13</v>
      </c>
    </row>
    <row r="80" spans="1:3" ht="14.25" customHeight="1">
      <c r="A80" s="26">
        <v>78</v>
      </c>
      <c r="B80" s="202" t="s">
        <v>85</v>
      </c>
      <c r="C80" s="320">
        <v>2.02</v>
      </c>
    </row>
    <row r="81" spans="1:3" ht="14.25" customHeight="1">
      <c r="A81" s="26">
        <v>79</v>
      </c>
      <c r="B81" s="202" t="s">
        <v>236</v>
      </c>
      <c r="C81" s="320">
        <v>2.0099999999999998</v>
      </c>
    </row>
    <row r="82" spans="1:3" ht="14.25" customHeight="1">
      <c r="A82" s="26">
        <v>80</v>
      </c>
      <c r="B82" s="202" t="s">
        <v>108</v>
      </c>
      <c r="C82" s="320">
        <v>1.92</v>
      </c>
    </row>
    <row r="83" spans="1:3" ht="14.25" customHeight="1">
      <c r="A83" s="26">
        <v>81</v>
      </c>
      <c r="B83" s="202" t="s">
        <v>215</v>
      </c>
      <c r="C83" s="320">
        <v>1.89</v>
      </c>
    </row>
    <row r="84" spans="1:3" ht="14.25" customHeight="1">
      <c r="A84" s="26">
        <v>82</v>
      </c>
      <c r="B84" s="202" t="s">
        <v>32</v>
      </c>
      <c r="C84" s="320">
        <v>1.55</v>
      </c>
    </row>
    <row r="85" spans="1:3" ht="14.25" customHeight="1">
      <c r="A85" s="26">
        <v>83</v>
      </c>
      <c r="B85" s="202" t="s">
        <v>191</v>
      </c>
      <c r="C85" s="320">
        <v>1.51</v>
      </c>
    </row>
    <row r="86" spans="1:3" ht="14.25" customHeight="1">
      <c r="A86" s="26">
        <v>84</v>
      </c>
      <c r="B86" s="202" t="s">
        <v>57</v>
      </c>
      <c r="C86" s="320">
        <v>1.35</v>
      </c>
    </row>
    <row r="87" spans="1:3" ht="14.25" customHeight="1">
      <c r="A87" s="26">
        <v>85</v>
      </c>
      <c r="B87" s="202" t="s">
        <v>131</v>
      </c>
      <c r="C87" s="320">
        <v>1.28</v>
      </c>
    </row>
    <row r="88" spans="1:3" ht="14.25" customHeight="1">
      <c r="A88" s="26">
        <v>86</v>
      </c>
      <c r="B88" s="202" t="s">
        <v>52</v>
      </c>
      <c r="C88" s="320">
        <v>1.19</v>
      </c>
    </row>
    <row r="89" spans="1:3" ht="14.25" customHeight="1">
      <c r="A89" s="26">
        <v>87</v>
      </c>
      <c r="B89" s="202" t="s">
        <v>70</v>
      </c>
      <c r="C89" s="320">
        <v>1.18</v>
      </c>
    </row>
    <row r="90" spans="1:3" ht="14.25" customHeight="1">
      <c r="A90" s="26">
        <v>88</v>
      </c>
      <c r="B90" s="202" t="s">
        <v>54</v>
      </c>
      <c r="C90" s="320">
        <v>1.1299999999999999</v>
      </c>
    </row>
    <row r="91" spans="1:3" ht="14.25" customHeight="1">
      <c r="A91" s="26">
        <v>89</v>
      </c>
      <c r="B91" s="202" t="s">
        <v>76</v>
      </c>
      <c r="C91" s="320">
        <v>1.08</v>
      </c>
    </row>
    <row r="92" spans="1:3" ht="14.25" customHeight="1">
      <c r="A92" s="26">
        <v>90</v>
      </c>
      <c r="B92" s="202" t="s">
        <v>192</v>
      </c>
      <c r="C92" s="320">
        <v>1.01</v>
      </c>
    </row>
    <row r="93" spans="1:3" ht="14.25" customHeight="1">
      <c r="A93" s="26"/>
      <c r="C93" s="295"/>
    </row>
    <row r="94" spans="1:3" ht="14.25" customHeight="1">
      <c r="A94" s="26"/>
      <c r="C94" s="295"/>
    </row>
    <row r="95" spans="1:3" ht="14.25" customHeight="1">
      <c r="A95" s="26"/>
      <c r="B95" s="17" t="s">
        <v>11</v>
      </c>
      <c r="C95" s="317">
        <f>MEDIAN(C3:C92)</f>
        <v>3.4249999999999998</v>
      </c>
    </row>
    <row r="96" spans="1:3" ht="14.25" customHeight="1">
      <c r="A96" s="26"/>
      <c r="B96" s="17" t="s">
        <v>10</v>
      </c>
      <c r="C96" s="77">
        <f>AVERAGE(C3:C92)</f>
        <v>3.6918888888888879</v>
      </c>
    </row>
  </sheetData>
  <pageMargins left="0.39370078740157483" right="0.39370078740157483" top="0.51181102362204722" bottom="0.43307086614173229" header="0.35433070866141736" footer="0.27559055118110237"/>
  <pageSetup paperSize="9" fitToHeight="0" orientation="portrait" r:id="rId1"/>
  <headerFooter alignWithMargins="0">
    <oddFooter>&amp;L&amp;9Public Library Statistics 2021–22&amp;C&amp;9&amp;P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BAFA-B260-4CF4-A4BB-1DD97CCD64CD}">
  <sheetPr codeName="Sheet70"/>
  <dimension ref="A1:I98"/>
  <sheetViews>
    <sheetView zoomScaleNormal="100" workbookViewId="0">
      <pane ySplit="1" topLeftCell="A77" activePane="bottomLeft" state="frozen"/>
      <selection pane="bottomLeft" activeCell="H102" sqref="H102"/>
      <selection activeCell="D58" sqref="D58"/>
    </sheetView>
  </sheetViews>
  <sheetFormatPr defaultColWidth="9.140625" defaultRowHeight="12.75"/>
  <cols>
    <col min="1" max="1" width="6.140625" style="26" customWidth="1"/>
    <col min="2" max="2" width="23.42578125" customWidth="1"/>
    <col min="3" max="3" width="7.7109375" style="269" customWidth="1"/>
    <col min="4" max="4" width="15" customWidth="1"/>
    <col min="5" max="5" width="24.5703125" style="26" customWidth="1"/>
    <col min="6" max="6" width="8.42578125" style="269" customWidth="1"/>
    <col min="8" max="8" width="25.28515625" style="19" customWidth="1"/>
    <col min="9" max="9" width="15.42578125" style="66" customWidth="1"/>
    <col min="10" max="10" width="16.28515625" bestFit="1" customWidth="1"/>
    <col min="11" max="11" width="17.42578125" customWidth="1"/>
    <col min="12" max="12" width="8.7109375" customWidth="1"/>
  </cols>
  <sheetData>
    <row r="1" spans="1:3" ht="15">
      <c r="B1" s="1" t="s">
        <v>560</v>
      </c>
    </row>
    <row r="2" spans="1:3">
      <c r="B2" s="14" t="s">
        <v>561</v>
      </c>
    </row>
    <row r="3" spans="1:3">
      <c r="B3" s="14" t="s">
        <v>562</v>
      </c>
    </row>
    <row r="4" spans="1:3">
      <c r="B4" s="14"/>
    </row>
    <row r="5" spans="1:3">
      <c r="A5" s="26">
        <v>1</v>
      </c>
      <c r="B5" s="202" t="s">
        <v>126</v>
      </c>
      <c r="C5" s="244">
        <v>5.77</v>
      </c>
    </row>
    <row r="6" spans="1:3">
      <c r="A6" s="26">
        <v>2</v>
      </c>
      <c r="B6" s="202" t="s">
        <v>227</v>
      </c>
      <c r="C6" s="244">
        <v>5.65</v>
      </c>
    </row>
    <row r="7" spans="1:3">
      <c r="A7" s="26">
        <v>3</v>
      </c>
      <c r="B7" s="202" t="s">
        <v>132</v>
      </c>
      <c r="C7" s="244">
        <v>5.54</v>
      </c>
    </row>
    <row r="8" spans="1:3">
      <c r="A8" s="26">
        <v>4</v>
      </c>
      <c r="B8" s="202" t="s">
        <v>232</v>
      </c>
      <c r="C8" s="244">
        <v>4.97</v>
      </c>
    </row>
    <row r="9" spans="1:3">
      <c r="A9" s="26">
        <v>5</v>
      </c>
      <c r="B9" s="202" t="s">
        <v>324</v>
      </c>
      <c r="C9" s="244">
        <v>4.6900000000000004</v>
      </c>
    </row>
    <row r="10" spans="1:3">
      <c r="A10" s="26">
        <v>6</v>
      </c>
      <c r="B10" s="202" t="s">
        <v>529</v>
      </c>
      <c r="C10" s="244">
        <v>4.5999999999999996</v>
      </c>
    </row>
    <row r="11" spans="1:3">
      <c r="A11" s="26">
        <v>7</v>
      </c>
      <c r="B11" s="202" t="s">
        <v>104</v>
      </c>
      <c r="C11" s="244">
        <v>4.53</v>
      </c>
    </row>
    <row r="12" spans="1:3">
      <c r="A12" s="26">
        <v>8</v>
      </c>
      <c r="B12" s="202" t="s">
        <v>92</v>
      </c>
      <c r="C12" s="244">
        <v>4.5</v>
      </c>
    </row>
    <row r="13" spans="1:3">
      <c r="A13" s="26">
        <v>9</v>
      </c>
      <c r="B13" s="202" t="s">
        <v>59</v>
      </c>
      <c r="C13" s="244">
        <v>4.41</v>
      </c>
    </row>
    <row r="14" spans="1:3">
      <c r="A14" s="26">
        <v>10</v>
      </c>
      <c r="B14" s="202" t="s">
        <v>42</v>
      </c>
      <c r="C14" s="244">
        <v>4.05</v>
      </c>
    </row>
    <row r="15" spans="1:3">
      <c r="A15" s="26">
        <v>11</v>
      </c>
      <c r="B15" s="202" t="s">
        <v>38</v>
      </c>
      <c r="C15" s="244">
        <v>3.78</v>
      </c>
    </row>
    <row r="16" spans="1:3">
      <c r="A16" s="26">
        <v>12</v>
      </c>
      <c r="B16" s="202" t="s">
        <v>228</v>
      </c>
      <c r="C16" s="244">
        <v>3.59</v>
      </c>
    </row>
    <row r="17" spans="1:3">
      <c r="A17" s="26">
        <v>13</v>
      </c>
      <c r="B17" s="202" t="s">
        <v>116</v>
      </c>
      <c r="C17" s="244">
        <v>3.16</v>
      </c>
    </row>
    <row r="18" spans="1:3">
      <c r="A18" s="26">
        <v>14</v>
      </c>
      <c r="B18" s="202" t="s">
        <v>98</v>
      </c>
      <c r="C18" s="244">
        <v>3.11</v>
      </c>
    </row>
    <row r="19" spans="1:3">
      <c r="A19" s="26">
        <v>15</v>
      </c>
      <c r="B19" s="202" t="s">
        <v>145</v>
      </c>
      <c r="C19" s="244">
        <v>3.1</v>
      </c>
    </row>
    <row r="20" spans="1:3">
      <c r="A20" s="26">
        <v>16</v>
      </c>
      <c r="B20" s="202" t="s">
        <v>56</v>
      </c>
      <c r="C20" s="244">
        <v>3.07</v>
      </c>
    </row>
    <row r="21" spans="1:3">
      <c r="A21" s="26">
        <v>17</v>
      </c>
      <c r="B21" s="202" t="s">
        <v>189</v>
      </c>
      <c r="C21" s="244">
        <v>3.04</v>
      </c>
    </row>
    <row r="22" spans="1:3">
      <c r="A22" s="26">
        <v>18</v>
      </c>
      <c r="B22" s="202" t="s">
        <v>323</v>
      </c>
      <c r="C22" s="244">
        <v>3.02</v>
      </c>
    </row>
    <row r="23" spans="1:3">
      <c r="A23" s="26">
        <v>19</v>
      </c>
      <c r="B23" s="202" t="s">
        <v>139</v>
      </c>
      <c r="C23" s="244">
        <v>3</v>
      </c>
    </row>
    <row r="24" spans="1:3">
      <c r="A24" s="26">
        <v>20</v>
      </c>
      <c r="B24" s="202" t="s">
        <v>82</v>
      </c>
      <c r="C24" s="244">
        <v>2.92</v>
      </c>
    </row>
    <row r="25" spans="1:3">
      <c r="A25" s="26">
        <v>21</v>
      </c>
      <c r="B25" s="202" t="s">
        <v>134</v>
      </c>
      <c r="C25" s="244">
        <v>2.92</v>
      </c>
    </row>
    <row r="26" spans="1:3">
      <c r="A26" s="26">
        <v>22</v>
      </c>
      <c r="B26" s="202" t="s">
        <v>33</v>
      </c>
      <c r="C26" s="244">
        <v>2.91</v>
      </c>
    </row>
    <row r="27" spans="1:3">
      <c r="A27" s="26">
        <v>23</v>
      </c>
      <c r="B27" s="202" t="s">
        <v>138</v>
      </c>
      <c r="C27" s="244">
        <v>2.84</v>
      </c>
    </row>
    <row r="28" spans="1:3">
      <c r="A28" s="26">
        <v>24</v>
      </c>
      <c r="B28" s="202" t="s">
        <v>137</v>
      </c>
      <c r="C28" s="244">
        <v>2.83</v>
      </c>
    </row>
    <row r="29" spans="1:3">
      <c r="A29" s="26">
        <v>25</v>
      </c>
      <c r="B29" s="202" t="s">
        <v>30</v>
      </c>
      <c r="C29" s="244">
        <v>2.79</v>
      </c>
    </row>
    <row r="30" spans="1:3">
      <c r="A30" s="26">
        <v>26</v>
      </c>
      <c r="B30" s="202" t="s">
        <v>528</v>
      </c>
      <c r="C30" s="244">
        <v>2.76</v>
      </c>
    </row>
    <row r="31" spans="1:3">
      <c r="A31" s="26">
        <v>27</v>
      </c>
      <c r="B31" s="202" t="s">
        <v>135</v>
      </c>
      <c r="C31" s="244">
        <v>2.76</v>
      </c>
    </row>
    <row r="32" spans="1:3">
      <c r="A32" s="26">
        <v>28</v>
      </c>
      <c r="B32" s="202" t="s">
        <v>166</v>
      </c>
      <c r="C32" s="244">
        <v>2.75</v>
      </c>
    </row>
    <row r="33" spans="1:3">
      <c r="A33" s="26">
        <v>29</v>
      </c>
      <c r="B33" s="202" t="s">
        <v>124</v>
      </c>
      <c r="C33" s="244">
        <v>2.57</v>
      </c>
    </row>
    <row r="34" spans="1:3">
      <c r="A34" s="26">
        <v>30</v>
      </c>
      <c r="B34" s="202" t="s">
        <v>49</v>
      </c>
      <c r="C34" s="244">
        <v>2.5499999999999998</v>
      </c>
    </row>
    <row r="35" spans="1:3">
      <c r="A35" s="26">
        <v>31</v>
      </c>
      <c r="B35" s="202" t="s">
        <v>167</v>
      </c>
      <c r="C35" s="244">
        <v>2.5099999999999998</v>
      </c>
    </row>
    <row r="36" spans="1:3">
      <c r="A36" s="26">
        <v>32</v>
      </c>
      <c r="B36" s="202" t="s">
        <v>105</v>
      </c>
      <c r="C36" s="244">
        <v>2.4900000000000002</v>
      </c>
    </row>
    <row r="37" spans="1:3">
      <c r="A37" s="26">
        <v>33</v>
      </c>
      <c r="B37" s="202" t="s">
        <v>75</v>
      </c>
      <c r="C37" s="244">
        <v>2.46</v>
      </c>
    </row>
    <row r="38" spans="1:3">
      <c r="A38" s="26">
        <v>34</v>
      </c>
      <c r="B38" s="202" t="s">
        <v>112</v>
      </c>
      <c r="C38" s="244">
        <v>2.46</v>
      </c>
    </row>
    <row r="39" spans="1:3">
      <c r="A39" s="26">
        <v>35</v>
      </c>
      <c r="B39" s="202" t="s">
        <v>326</v>
      </c>
      <c r="C39" s="244">
        <v>2.44</v>
      </c>
    </row>
    <row r="40" spans="1:3">
      <c r="A40" s="26">
        <v>36</v>
      </c>
      <c r="B40" s="202" t="s">
        <v>79</v>
      </c>
      <c r="C40" s="244">
        <v>2.42</v>
      </c>
    </row>
    <row r="41" spans="1:3">
      <c r="A41" s="26">
        <v>37</v>
      </c>
      <c r="B41" s="202" t="s">
        <v>60</v>
      </c>
      <c r="C41" s="244">
        <v>2.41</v>
      </c>
    </row>
    <row r="42" spans="1:3">
      <c r="A42" s="26">
        <v>38</v>
      </c>
      <c r="B42" s="202" t="s">
        <v>185</v>
      </c>
      <c r="C42" s="244">
        <v>2.34</v>
      </c>
    </row>
    <row r="43" spans="1:3">
      <c r="A43" s="26">
        <v>39</v>
      </c>
      <c r="B43" s="202" t="s">
        <v>325</v>
      </c>
      <c r="C43" s="244">
        <v>2.2799999999999998</v>
      </c>
    </row>
    <row r="44" spans="1:3">
      <c r="A44" s="26">
        <v>40</v>
      </c>
      <c r="B44" s="202" t="s">
        <v>163</v>
      </c>
      <c r="C44" s="244">
        <v>2.2799999999999998</v>
      </c>
    </row>
    <row r="45" spans="1:3">
      <c r="A45" s="26">
        <v>41</v>
      </c>
      <c r="B45" s="202" t="s">
        <v>65</v>
      </c>
      <c r="C45" s="244">
        <v>2.27</v>
      </c>
    </row>
    <row r="46" spans="1:3">
      <c r="A46" s="26">
        <v>42</v>
      </c>
      <c r="B46" s="202" t="s">
        <v>125</v>
      </c>
      <c r="C46" s="244">
        <v>2.1800000000000002</v>
      </c>
    </row>
    <row r="47" spans="1:3">
      <c r="A47" s="26">
        <v>43</v>
      </c>
      <c r="B47" s="202" t="s">
        <v>164</v>
      </c>
      <c r="C47" s="244">
        <v>2.15</v>
      </c>
    </row>
    <row r="48" spans="1:3">
      <c r="A48" s="26">
        <v>44</v>
      </c>
      <c r="B48" s="202" t="s">
        <v>88</v>
      </c>
      <c r="C48" s="244">
        <v>2.12</v>
      </c>
    </row>
    <row r="49" spans="1:3">
      <c r="A49" s="26">
        <v>45</v>
      </c>
      <c r="B49" s="202" t="s">
        <v>99</v>
      </c>
      <c r="C49" s="244">
        <v>2.0299999999999998</v>
      </c>
    </row>
    <row r="50" spans="1:3">
      <c r="A50" s="26">
        <v>46</v>
      </c>
      <c r="B50" s="202" t="s">
        <v>131</v>
      </c>
      <c r="C50" s="244">
        <v>2.02</v>
      </c>
    </row>
    <row r="51" spans="1:3">
      <c r="A51" s="26">
        <v>47</v>
      </c>
      <c r="B51" s="202" t="s">
        <v>109</v>
      </c>
      <c r="C51" s="244">
        <v>1.97</v>
      </c>
    </row>
    <row r="52" spans="1:3">
      <c r="A52" s="26">
        <v>48</v>
      </c>
      <c r="B52" s="26" t="s">
        <v>322</v>
      </c>
      <c r="C52" s="70">
        <v>1.93</v>
      </c>
    </row>
    <row r="53" spans="1:3">
      <c r="A53" s="26">
        <v>49</v>
      </c>
      <c r="B53" s="26" t="s">
        <v>96</v>
      </c>
      <c r="C53" s="70">
        <v>1.91</v>
      </c>
    </row>
    <row r="54" spans="1:3">
      <c r="A54" s="26">
        <v>50</v>
      </c>
      <c r="B54" s="26" t="s">
        <v>233</v>
      </c>
      <c r="C54" s="70">
        <v>1.91</v>
      </c>
    </row>
    <row r="55" spans="1:3">
      <c r="A55" s="26">
        <v>51</v>
      </c>
      <c r="B55" s="26" t="s">
        <v>144</v>
      </c>
      <c r="C55" s="70">
        <v>1.86</v>
      </c>
    </row>
    <row r="56" spans="1:3">
      <c r="A56" s="26">
        <v>52</v>
      </c>
      <c r="B56" s="26" t="s">
        <v>237</v>
      </c>
      <c r="C56" s="70">
        <v>1.84</v>
      </c>
    </row>
    <row r="57" spans="1:3">
      <c r="A57" s="26">
        <v>53</v>
      </c>
      <c r="B57" s="26" t="s">
        <v>76</v>
      </c>
      <c r="C57" s="70">
        <v>1.82</v>
      </c>
    </row>
    <row r="58" spans="1:3">
      <c r="A58" s="26">
        <v>54</v>
      </c>
      <c r="B58" s="26" t="s">
        <v>32</v>
      </c>
      <c r="C58" s="70">
        <v>1.79</v>
      </c>
    </row>
    <row r="59" spans="1:3">
      <c r="A59" s="26">
        <v>55</v>
      </c>
      <c r="B59" s="26" t="s">
        <v>140</v>
      </c>
      <c r="C59" s="70">
        <v>1.73</v>
      </c>
    </row>
    <row r="60" spans="1:3">
      <c r="A60" s="26">
        <v>56</v>
      </c>
      <c r="B60" s="26" t="s">
        <v>54</v>
      </c>
      <c r="C60" s="70">
        <v>1.69</v>
      </c>
    </row>
    <row r="61" spans="1:3">
      <c r="A61" s="26">
        <v>57</v>
      </c>
      <c r="B61" s="26" t="s">
        <v>222</v>
      </c>
      <c r="C61" s="70">
        <v>1.64</v>
      </c>
    </row>
    <row r="62" spans="1:3">
      <c r="A62" s="26">
        <v>58</v>
      </c>
      <c r="B62" s="26" t="s">
        <v>85</v>
      </c>
      <c r="C62" s="70">
        <v>1.63</v>
      </c>
    </row>
    <row r="63" spans="1:3">
      <c r="A63" s="26">
        <v>59</v>
      </c>
      <c r="B63" s="26" t="s">
        <v>332</v>
      </c>
      <c r="C63" s="70">
        <v>1.62</v>
      </c>
    </row>
    <row r="64" spans="1:3">
      <c r="A64" s="26">
        <v>60</v>
      </c>
      <c r="B64" s="26" t="s">
        <v>193</v>
      </c>
      <c r="C64" s="70">
        <v>1.59</v>
      </c>
    </row>
    <row r="65" spans="1:3">
      <c r="A65" s="26">
        <v>61</v>
      </c>
      <c r="B65" s="26" t="s">
        <v>57</v>
      </c>
      <c r="C65" s="70">
        <v>1.51</v>
      </c>
    </row>
    <row r="66" spans="1:3">
      <c r="A66" s="26">
        <v>62</v>
      </c>
      <c r="B66" s="26" t="s">
        <v>160</v>
      </c>
      <c r="C66" s="70">
        <v>1.45</v>
      </c>
    </row>
    <row r="67" spans="1:3">
      <c r="A67" s="26">
        <v>63</v>
      </c>
      <c r="B67" s="26" t="s">
        <v>114</v>
      </c>
      <c r="C67" s="70">
        <v>1.41</v>
      </c>
    </row>
    <row r="68" spans="1:3">
      <c r="A68" s="26">
        <v>64</v>
      </c>
      <c r="B68" s="26" t="s">
        <v>52</v>
      </c>
      <c r="C68" s="70">
        <v>1.39</v>
      </c>
    </row>
    <row r="69" spans="1:3">
      <c r="A69" s="26">
        <v>65</v>
      </c>
      <c r="B69" s="26" t="s">
        <v>192</v>
      </c>
      <c r="C69" s="70">
        <v>1.37</v>
      </c>
    </row>
    <row r="70" spans="1:3">
      <c r="A70" s="26">
        <v>66</v>
      </c>
      <c r="B70" s="26" t="s">
        <v>187</v>
      </c>
      <c r="C70" s="70">
        <v>1.29</v>
      </c>
    </row>
    <row r="71" spans="1:3">
      <c r="A71" s="26">
        <v>67</v>
      </c>
      <c r="B71" s="26" t="s">
        <v>119</v>
      </c>
      <c r="C71" s="70">
        <v>1.28</v>
      </c>
    </row>
    <row r="72" spans="1:3">
      <c r="A72" s="26">
        <v>68</v>
      </c>
      <c r="B72" s="26" t="s">
        <v>229</v>
      </c>
      <c r="C72" s="70">
        <v>1.26</v>
      </c>
    </row>
    <row r="73" spans="1:3">
      <c r="A73" s="26">
        <v>69</v>
      </c>
      <c r="B73" s="26" t="s">
        <v>142</v>
      </c>
      <c r="C73" s="70">
        <v>1.2</v>
      </c>
    </row>
    <row r="74" spans="1:3">
      <c r="A74" s="26">
        <v>70</v>
      </c>
      <c r="B74" s="26" t="s">
        <v>106</v>
      </c>
      <c r="C74" s="70">
        <v>1.18</v>
      </c>
    </row>
    <row r="75" spans="1:3">
      <c r="A75" s="26">
        <v>71</v>
      </c>
      <c r="B75" s="26" t="s">
        <v>215</v>
      </c>
      <c r="C75" s="70">
        <v>1.1499999999999999</v>
      </c>
    </row>
    <row r="76" spans="1:3">
      <c r="A76" s="26">
        <v>72</v>
      </c>
      <c r="B76" s="26" t="s">
        <v>74</v>
      </c>
      <c r="C76" s="70">
        <v>1.1399999999999999</v>
      </c>
    </row>
    <row r="77" spans="1:3">
      <c r="A77" s="26">
        <v>73</v>
      </c>
      <c r="B77" s="26" t="s">
        <v>47</v>
      </c>
      <c r="C77" s="70">
        <v>1.1299999999999999</v>
      </c>
    </row>
    <row r="78" spans="1:3">
      <c r="A78" s="26">
        <v>74</v>
      </c>
      <c r="B78" s="26" t="s">
        <v>190</v>
      </c>
      <c r="C78" s="70">
        <v>1.1100000000000001</v>
      </c>
    </row>
    <row r="79" spans="1:3">
      <c r="A79" s="26">
        <v>75</v>
      </c>
      <c r="B79" s="26" t="s">
        <v>70</v>
      </c>
      <c r="C79" s="70">
        <v>1.1000000000000001</v>
      </c>
    </row>
    <row r="80" spans="1:3">
      <c r="A80" s="26">
        <v>76</v>
      </c>
      <c r="B80" s="26" t="s">
        <v>91</v>
      </c>
      <c r="C80" s="70">
        <v>1.0900000000000001</v>
      </c>
    </row>
    <row r="81" spans="1:3">
      <c r="A81" s="26">
        <v>77</v>
      </c>
      <c r="B81" s="26" t="s">
        <v>226</v>
      </c>
      <c r="C81" s="70">
        <v>1.02</v>
      </c>
    </row>
    <row r="82" spans="1:3">
      <c r="A82" s="26">
        <v>78</v>
      </c>
      <c r="B82" s="26" t="s">
        <v>236</v>
      </c>
      <c r="C82" s="70">
        <v>0.96</v>
      </c>
    </row>
    <row r="83" spans="1:3">
      <c r="A83" s="26">
        <v>79</v>
      </c>
      <c r="B83" s="26" t="s">
        <v>108</v>
      </c>
      <c r="C83" s="70">
        <v>0.9</v>
      </c>
    </row>
    <row r="84" spans="1:3">
      <c r="A84" s="26">
        <v>80</v>
      </c>
      <c r="B84" s="26" t="s">
        <v>29</v>
      </c>
      <c r="C84" s="70">
        <v>0.81</v>
      </c>
    </row>
    <row r="85" spans="1:3">
      <c r="A85" s="26">
        <v>81</v>
      </c>
      <c r="B85" s="26" t="s">
        <v>129</v>
      </c>
      <c r="C85" s="70">
        <v>0.73</v>
      </c>
    </row>
    <row r="86" spans="1:3">
      <c r="A86" s="26">
        <v>82</v>
      </c>
      <c r="B86" s="26" t="s">
        <v>191</v>
      </c>
      <c r="C86" s="70">
        <v>0.72</v>
      </c>
    </row>
    <row r="87" spans="1:3">
      <c r="A87" s="26">
        <v>83</v>
      </c>
      <c r="B87" s="26" t="s">
        <v>37</v>
      </c>
      <c r="C87" s="70">
        <v>0.66</v>
      </c>
    </row>
    <row r="88" spans="1:3">
      <c r="A88" s="26">
        <v>84</v>
      </c>
      <c r="B88" s="26" t="s">
        <v>153</v>
      </c>
      <c r="C88" s="70">
        <v>0.66</v>
      </c>
    </row>
    <row r="89" spans="1:3">
      <c r="A89" s="26">
        <v>85</v>
      </c>
      <c r="B89" s="26" t="s">
        <v>162</v>
      </c>
      <c r="C89" s="70">
        <v>0.61</v>
      </c>
    </row>
    <row r="90" spans="1:3">
      <c r="A90" s="26">
        <v>86</v>
      </c>
      <c r="B90" s="26" t="s">
        <v>150</v>
      </c>
      <c r="C90" s="70">
        <v>0.56999999999999995</v>
      </c>
    </row>
    <row r="91" spans="1:3">
      <c r="A91" s="26">
        <v>87</v>
      </c>
      <c r="B91" s="26" t="s">
        <v>230</v>
      </c>
      <c r="C91" s="70">
        <v>0.56000000000000005</v>
      </c>
    </row>
    <row r="92" spans="1:3">
      <c r="A92" s="26">
        <v>88</v>
      </c>
      <c r="B92" s="26" t="s">
        <v>63</v>
      </c>
      <c r="C92" s="70">
        <v>0.49</v>
      </c>
    </row>
    <row r="93" spans="1:3">
      <c r="A93" s="26">
        <v>89</v>
      </c>
      <c r="B93" s="26" t="s">
        <v>102</v>
      </c>
      <c r="C93" s="70">
        <v>0.48</v>
      </c>
    </row>
    <row r="94" spans="1:3">
      <c r="A94" s="26">
        <v>90</v>
      </c>
      <c r="B94" s="26" t="s">
        <v>44</v>
      </c>
      <c r="C94" s="70">
        <v>0.23</v>
      </c>
    </row>
    <row r="95" spans="1:3">
      <c r="B95" s="26"/>
    </row>
    <row r="96" spans="1:3">
      <c r="B96" s="26"/>
      <c r="C96" s="295"/>
    </row>
    <row r="97" spans="2:3">
      <c r="B97" s="17" t="s">
        <v>11</v>
      </c>
      <c r="C97" s="317">
        <f>MEDIAN(C5:C94)</f>
        <v>2.0249999999999999</v>
      </c>
    </row>
    <row r="98" spans="2:3">
      <c r="B98" s="17" t="s">
        <v>10</v>
      </c>
      <c r="C98" s="77">
        <f>AVERAGE(C5:C94)</f>
        <v>2.2158888888888884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D827-6C26-4B93-9C32-92EF6E14F27B}">
  <sheetPr codeName="Sheet8"/>
  <dimension ref="A1:I52"/>
  <sheetViews>
    <sheetView zoomScaleNormal="100" workbookViewId="0">
      <pane ySplit="5" topLeftCell="A25" activePane="bottomLeft" state="frozen"/>
      <selection pane="bottomLeft" activeCell="A6" sqref="A6:H52"/>
      <selection activeCell="D58" sqref="D58"/>
    </sheetView>
  </sheetViews>
  <sheetFormatPr defaultColWidth="8.85546875" defaultRowHeight="12.75"/>
  <cols>
    <col min="1" max="1" width="16.42578125" customWidth="1"/>
    <col min="2" max="2" width="9.7109375" style="102" customWidth="1"/>
    <col min="3" max="3" width="15.85546875" style="21" customWidth="1"/>
    <col min="4" max="4" width="2.140625" style="21" customWidth="1"/>
    <col min="5" max="5" width="6.85546875" style="99" customWidth="1"/>
    <col min="6" max="6" width="11.140625" style="21" customWidth="1"/>
    <col min="7" max="7" width="13.28515625" style="21" customWidth="1"/>
    <col min="8" max="8" width="13.140625" style="97" customWidth="1"/>
    <col min="9" max="9" width="8.85546875" style="97" customWidth="1"/>
  </cols>
  <sheetData>
    <row r="1" spans="1:8" ht="15">
      <c r="A1" s="1" t="s">
        <v>179</v>
      </c>
      <c r="B1" s="87"/>
      <c r="C1" s="20"/>
      <c r="D1" s="20"/>
      <c r="E1" s="36"/>
      <c r="H1"/>
    </row>
    <row r="2" spans="1:8">
      <c r="A2" s="14" t="s">
        <v>180</v>
      </c>
      <c r="B2" s="88"/>
      <c r="C2" s="20"/>
      <c r="D2" s="20"/>
      <c r="E2" s="36"/>
      <c r="H2"/>
    </row>
    <row r="3" spans="1:8" ht="11.45" customHeight="1">
      <c r="A3" s="14"/>
      <c r="B3" s="98"/>
    </row>
    <row r="4" spans="1:8" s="89" customFormat="1" ht="38.450000000000003" customHeight="1">
      <c r="B4" s="90" t="s">
        <v>2</v>
      </c>
      <c r="C4" s="40" t="s">
        <v>181</v>
      </c>
      <c r="D4" s="40"/>
      <c r="E4" s="41" t="s">
        <v>4</v>
      </c>
      <c r="F4" s="40" t="s">
        <v>182</v>
      </c>
      <c r="G4" s="40" t="s">
        <v>183</v>
      </c>
      <c r="H4" s="41" t="s">
        <v>184</v>
      </c>
    </row>
    <row r="5" spans="1:8" ht="13.5" customHeight="1">
      <c r="B5" s="91"/>
      <c r="C5" s="53" t="s">
        <v>8</v>
      </c>
      <c r="D5" s="53"/>
      <c r="E5" s="44" t="s">
        <v>8</v>
      </c>
      <c r="F5" s="45" t="s">
        <v>8</v>
      </c>
      <c r="G5" s="45" t="s">
        <v>8</v>
      </c>
      <c r="H5" s="45" t="s">
        <v>8</v>
      </c>
    </row>
    <row r="6" spans="1:8" ht="13.5" customHeight="1">
      <c r="A6" s="26" t="s">
        <v>85</v>
      </c>
      <c r="B6" s="46">
        <v>12713</v>
      </c>
      <c r="C6" s="92">
        <v>540294</v>
      </c>
      <c r="D6" s="92"/>
      <c r="E6" s="100">
        <f t="shared" ref="E6:E52" si="0">SUM(C6/B6)</f>
        <v>42.499331393062221</v>
      </c>
      <c r="F6" s="94">
        <v>36232</v>
      </c>
      <c r="G6" s="46">
        <v>61689</v>
      </c>
      <c r="H6" s="72">
        <f>F6+G6</f>
        <v>97921</v>
      </c>
    </row>
    <row r="7" spans="1:8" ht="13.5" customHeight="1">
      <c r="A7" s="26" t="s">
        <v>86</v>
      </c>
      <c r="B7" s="46">
        <v>5323</v>
      </c>
      <c r="C7" s="92">
        <v>229858</v>
      </c>
      <c r="D7" s="92"/>
      <c r="E7" s="100">
        <f t="shared" si="0"/>
        <v>43.182040202893106</v>
      </c>
      <c r="F7" s="94">
        <v>58352</v>
      </c>
      <c r="G7" s="46">
        <v>18507</v>
      </c>
      <c r="H7" s="72">
        <f t="shared" ref="H7:H52" si="1">F7+G7</f>
        <v>76859</v>
      </c>
    </row>
    <row r="8" spans="1:8" ht="13.5" customHeight="1">
      <c r="A8" s="69" t="s">
        <v>88</v>
      </c>
      <c r="B8" s="46">
        <v>68009</v>
      </c>
      <c r="C8" s="92">
        <v>2708697.01</v>
      </c>
      <c r="D8" s="92"/>
      <c r="E8" s="100">
        <f t="shared" si="0"/>
        <v>39.828508138628706</v>
      </c>
      <c r="F8" s="94">
        <v>233255</v>
      </c>
      <c r="G8" s="46">
        <v>17473</v>
      </c>
      <c r="H8" s="72">
        <f t="shared" si="1"/>
        <v>250728</v>
      </c>
    </row>
    <row r="9" spans="1:8" ht="13.5" customHeight="1">
      <c r="A9" s="26" t="s">
        <v>89</v>
      </c>
      <c r="B9" s="46">
        <v>2945</v>
      </c>
      <c r="C9" s="92">
        <v>342694</v>
      </c>
      <c r="D9" s="92"/>
      <c r="E9" s="100">
        <f t="shared" si="0"/>
        <v>116.36468590831919</v>
      </c>
      <c r="F9" s="94">
        <v>51380</v>
      </c>
      <c r="G9" s="46">
        <v>20000</v>
      </c>
      <c r="H9" s="72">
        <f t="shared" si="1"/>
        <v>71380</v>
      </c>
    </row>
    <row r="10" spans="1:8" ht="13.5" customHeight="1">
      <c r="A10" s="26" t="s">
        <v>188</v>
      </c>
      <c r="B10" s="46">
        <v>188557</v>
      </c>
      <c r="C10" s="92">
        <v>7812575</v>
      </c>
      <c r="D10" s="92"/>
      <c r="E10" s="100">
        <f t="shared" si="0"/>
        <v>41.433492259635017</v>
      </c>
      <c r="F10" s="94">
        <v>576301</v>
      </c>
      <c r="G10" s="46">
        <v>16677</v>
      </c>
      <c r="H10" s="72">
        <f t="shared" si="1"/>
        <v>592978</v>
      </c>
    </row>
    <row r="11" spans="1:8" ht="13.5" customHeight="1">
      <c r="A11" s="26" t="s">
        <v>91</v>
      </c>
      <c r="B11" s="46">
        <v>18553</v>
      </c>
      <c r="C11" s="92">
        <v>728921</v>
      </c>
      <c r="D11" s="92"/>
      <c r="E11" s="100">
        <f t="shared" si="0"/>
        <v>39.288578666522938</v>
      </c>
      <c r="F11" s="94">
        <v>65396</v>
      </c>
      <c r="G11" s="46">
        <v>48000</v>
      </c>
      <c r="H11" s="72">
        <f t="shared" si="1"/>
        <v>113396</v>
      </c>
    </row>
    <row r="12" spans="1:8" ht="13.5" customHeight="1">
      <c r="A12" s="26" t="s">
        <v>92</v>
      </c>
      <c r="B12" s="46">
        <v>150698</v>
      </c>
      <c r="C12" s="92">
        <v>7461633</v>
      </c>
      <c r="D12" s="92"/>
      <c r="E12" s="100">
        <f t="shared" si="0"/>
        <v>49.513815710891983</v>
      </c>
      <c r="F12" s="94">
        <v>429489</v>
      </c>
      <c r="G12" s="46">
        <v>55591</v>
      </c>
      <c r="H12" s="72">
        <f t="shared" si="1"/>
        <v>485080</v>
      </c>
    </row>
    <row r="13" spans="1:8" ht="13.5" customHeight="1">
      <c r="A13" s="26" t="s">
        <v>94</v>
      </c>
      <c r="B13" s="46">
        <v>14861</v>
      </c>
      <c r="C13" s="92">
        <v>416061</v>
      </c>
      <c r="D13" s="92"/>
      <c r="E13" s="100">
        <f t="shared" si="0"/>
        <v>27.996837359531661</v>
      </c>
      <c r="F13" s="94">
        <v>81266</v>
      </c>
      <c r="G13" s="46">
        <v>16678</v>
      </c>
      <c r="H13" s="72">
        <f t="shared" si="1"/>
        <v>97944</v>
      </c>
    </row>
    <row r="14" spans="1:8" ht="13.5" customHeight="1">
      <c r="A14" s="26" t="s">
        <v>189</v>
      </c>
      <c r="B14" s="46">
        <v>199759</v>
      </c>
      <c r="C14" s="92">
        <v>12436000</v>
      </c>
      <c r="D14" s="92"/>
      <c r="E14" s="100">
        <f t="shared" si="0"/>
        <v>62.25501729584149</v>
      </c>
      <c r="F14" s="94">
        <v>569313</v>
      </c>
      <c r="G14" s="46">
        <v>56212</v>
      </c>
      <c r="H14" s="72">
        <f t="shared" si="1"/>
        <v>625525</v>
      </c>
    </row>
    <row r="15" spans="1:8" ht="13.5" customHeight="1">
      <c r="A15" s="26" t="s">
        <v>96</v>
      </c>
      <c r="B15" s="46">
        <v>17696</v>
      </c>
      <c r="C15" s="92">
        <v>1288570</v>
      </c>
      <c r="D15" s="92"/>
      <c r="E15" s="100">
        <f t="shared" si="0"/>
        <v>72.817020795660042</v>
      </c>
      <c r="F15" s="94">
        <v>50434</v>
      </c>
      <c r="G15" s="46">
        <v>62987</v>
      </c>
      <c r="H15" s="72">
        <f t="shared" si="1"/>
        <v>113421</v>
      </c>
    </row>
    <row r="16" spans="1:8" ht="13.5" customHeight="1">
      <c r="A16" s="26" t="s">
        <v>97</v>
      </c>
      <c r="B16" s="46">
        <v>6738</v>
      </c>
      <c r="C16" s="92">
        <v>419515</v>
      </c>
      <c r="D16" s="92"/>
      <c r="E16" s="100">
        <f t="shared" si="0"/>
        <v>62.261056693380823</v>
      </c>
      <c r="F16" s="94">
        <v>62385</v>
      </c>
      <c r="G16" s="46">
        <v>18506.7</v>
      </c>
      <c r="H16" s="72">
        <f t="shared" si="1"/>
        <v>80891.7</v>
      </c>
    </row>
    <row r="17" spans="1:8" ht="13.5" customHeight="1">
      <c r="A17" s="26" t="s">
        <v>98</v>
      </c>
      <c r="B17" s="46">
        <v>30092</v>
      </c>
      <c r="C17" s="92">
        <v>1304007</v>
      </c>
      <c r="D17" s="92"/>
      <c r="E17" s="100">
        <f t="shared" si="0"/>
        <v>43.334009038947229</v>
      </c>
      <c r="F17" s="94">
        <v>85762</v>
      </c>
      <c r="G17" s="46">
        <v>64430</v>
      </c>
      <c r="H17" s="72">
        <f t="shared" si="1"/>
        <v>150192</v>
      </c>
    </row>
    <row r="18" spans="1:8" ht="13.5" customHeight="1">
      <c r="A18" s="26" t="s">
        <v>99</v>
      </c>
      <c r="B18" s="46">
        <v>24006</v>
      </c>
      <c r="C18" s="92">
        <v>896863</v>
      </c>
      <c r="D18" s="92"/>
      <c r="E18" s="100">
        <f t="shared" si="0"/>
        <v>37.359951678746981</v>
      </c>
      <c r="F18" s="94">
        <v>107765</v>
      </c>
      <c r="G18" s="46">
        <v>16864</v>
      </c>
      <c r="H18" s="72">
        <f t="shared" si="1"/>
        <v>124629</v>
      </c>
    </row>
    <row r="19" spans="1:8" ht="13.5" customHeight="1">
      <c r="A19" s="26" t="s">
        <v>100</v>
      </c>
      <c r="B19" s="46">
        <v>126554</v>
      </c>
      <c r="C19" s="92">
        <v>5884300</v>
      </c>
      <c r="D19" s="92"/>
      <c r="E19" s="100">
        <f t="shared" si="0"/>
        <v>46.496357286217744</v>
      </c>
      <c r="F19" s="94">
        <v>360678</v>
      </c>
      <c r="G19" s="46">
        <v>55591</v>
      </c>
      <c r="H19" s="72">
        <f t="shared" si="1"/>
        <v>416269</v>
      </c>
    </row>
    <row r="20" spans="1:8" ht="13.5" customHeight="1">
      <c r="A20" s="26" t="s">
        <v>101</v>
      </c>
      <c r="B20" s="46">
        <v>8841</v>
      </c>
      <c r="C20" s="92">
        <v>550763</v>
      </c>
      <c r="D20" s="92"/>
      <c r="E20" s="100">
        <f t="shared" si="0"/>
        <v>62.296459676507183</v>
      </c>
      <c r="F20" s="94">
        <v>69246</v>
      </c>
      <c r="G20" s="46">
        <v>20381</v>
      </c>
      <c r="H20" s="72">
        <f t="shared" si="1"/>
        <v>89627</v>
      </c>
    </row>
    <row r="21" spans="1:8" ht="13.5" customHeight="1">
      <c r="A21" s="26" t="s">
        <v>102</v>
      </c>
      <c r="B21" s="46">
        <v>6025</v>
      </c>
      <c r="C21" s="92">
        <v>451567</v>
      </c>
      <c r="D21" s="92"/>
      <c r="E21" s="100">
        <f t="shared" si="0"/>
        <v>74.948879668049798</v>
      </c>
      <c r="F21" s="94">
        <v>33860</v>
      </c>
      <c r="G21" s="46">
        <v>45000</v>
      </c>
      <c r="H21" s="72">
        <f t="shared" si="1"/>
        <v>78860</v>
      </c>
    </row>
    <row r="22" spans="1:8" ht="13.5" customHeight="1">
      <c r="A22" s="26" t="s">
        <v>104</v>
      </c>
      <c r="B22" s="46">
        <v>210031</v>
      </c>
      <c r="C22" s="92">
        <v>12610585</v>
      </c>
      <c r="D22" s="92"/>
      <c r="E22" s="100">
        <f t="shared" si="0"/>
        <v>60.04154148673291</v>
      </c>
      <c r="F22" s="94">
        <v>598588</v>
      </c>
      <c r="G22" s="46">
        <v>57669</v>
      </c>
      <c r="H22" s="72">
        <f t="shared" si="1"/>
        <v>656257</v>
      </c>
    </row>
    <row r="23" spans="1:8" ht="13.5" customHeight="1">
      <c r="A23" s="26" t="s">
        <v>105</v>
      </c>
      <c r="B23" s="46">
        <v>40336</v>
      </c>
      <c r="C23" s="92">
        <v>4085807</v>
      </c>
      <c r="D23" s="92"/>
      <c r="E23" s="100">
        <f t="shared" si="0"/>
        <v>101.29430285600952</v>
      </c>
      <c r="F23" s="94">
        <v>152548</v>
      </c>
      <c r="G23" s="46">
        <v>18000</v>
      </c>
      <c r="H23" s="72">
        <f t="shared" si="1"/>
        <v>170548</v>
      </c>
    </row>
    <row r="24" spans="1:8" ht="13.5" customHeight="1">
      <c r="A24" s="26" t="s">
        <v>106</v>
      </c>
      <c r="B24" s="46">
        <v>11242</v>
      </c>
      <c r="C24" s="92">
        <v>575484</v>
      </c>
      <c r="D24" s="92"/>
      <c r="E24" s="100">
        <f t="shared" si="0"/>
        <v>51.190535491905358</v>
      </c>
      <c r="F24" s="94">
        <v>74359</v>
      </c>
      <c r="G24" s="46">
        <v>18200</v>
      </c>
      <c r="H24" s="72">
        <f t="shared" si="1"/>
        <v>92559</v>
      </c>
    </row>
    <row r="25" spans="1:8" ht="13.5" customHeight="1">
      <c r="A25" s="26" t="s">
        <v>107</v>
      </c>
      <c r="B25" s="46">
        <v>43790</v>
      </c>
      <c r="C25" s="92">
        <v>1815900</v>
      </c>
      <c r="D25" s="92"/>
      <c r="E25" s="100">
        <f t="shared" si="0"/>
        <v>41.468371774377715</v>
      </c>
      <c r="F25" s="94">
        <v>124801</v>
      </c>
      <c r="G25" s="46">
        <v>59468</v>
      </c>
      <c r="H25" s="72">
        <f t="shared" si="1"/>
        <v>184269</v>
      </c>
    </row>
    <row r="26" spans="1:8" ht="13.5" customHeight="1">
      <c r="A26" s="26" t="s">
        <v>108</v>
      </c>
      <c r="B26" s="46">
        <v>21556</v>
      </c>
      <c r="C26" s="92">
        <v>1262390.1399999999</v>
      </c>
      <c r="D26" s="92"/>
      <c r="E26" s="100">
        <f t="shared" si="0"/>
        <v>58.563283540545548</v>
      </c>
      <c r="F26" s="94">
        <v>105526</v>
      </c>
      <c r="G26" s="46">
        <v>18896</v>
      </c>
      <c r="H26" s="72">
        <f t="shared" si="1"/>
        <v>124422</v>
      </c>
    </row>
    <row r="27" spans="1:8" ht="13.5" customHeight="1">
      <c r="A27" s="26" t="s">
        <v>109</v>
      </c>
      <c r="B27" s="46">
        <v>234917</v>
      </c>
      <c r="C27" s="92">
        <v>8913741</v>
      </c>
      <c r="D27" s="92"/>
      <c r="E27" s="100">
        <f t="shared" si="0"/>
        <v>37.944214339532685</v>
      </c>
      <c r="F27" s="94">
        <v>678034</v>
      </c>
      <c r="G27" s="46">
        <v>50000</v>
      </c>
      <c r="H27" s="72">
        <f t="shared" si="1"/>
        <v>728034</v>
      </c>
    </row>
    <row r="28" spans="1:8" ht="13.5" customHeight="1">
      <c r="A28" s="26" t="s">
        <v>110</v>
      </c>
      <c r="B28" s="46">
        <v>7848</v>
      </c>
      <c r="C28" s="92">
        <v>537146</v>
      </c>
      <c r="D28" s="92"/>
      <c r="E28" s="100">
        <f t="shared" si="0"/>
        <v>68.443679918450556</v>
      </c>
      <c r="F28" s="94">
        <v>66458</v>
      </c>
      <c r="G28" s="46">
        <v>18896</v>
      </c>
      <c r="H28" s="72">
        <f t="shared" si="1"/>
        <v>85354</v>
      </c>
    </row>
    <row r="29" spans="1:8" ht="13.5" customHeight="1">
      <c r="A29" s="26" t="s">
        <v>111</v>
      </c>
      <c r="B29" s="46">
        <v>3221</v>
      </c>
      <c r="C29" s="92">
        <v>149275</v>
      </c>
      <c r="D29" s="92"/>
      <c r="E29" s="100">
        <f t="shared" si="0"/>
        <v>46.344303011487114</v>
      </c>
      <c r="F29" s="94">
        <v>49548</v>
      </c>
      <c r="G29" s="46">
        <v>17301</v>
      </c>
      <c r="H29" s="72">
        <f t="shared" si="1"/>
        <v>66849</v>
      </c>
    </row>
    <row r="30" spans="1:8" ht="13.5" customHeight="1">
      <c r="A30" s="26" t="s">
        <v>112</v>
      </c>
      <c r="B30" s="46">
        <v>90449</v>
      </c>
      <c r="C30" s="92">
        <v>3980893</v>
      </c>
      <c r="D30" s="92"/>
      <c r="E30" s="100">
        <f t="shared" si="0"/>
        <v>44.012570619907351</v>
      </c>
      <c r="F30" s="94">
        <v>257779</v>
      </c>
      <c r="G30" s="46">
        <v>57669</v>
      </c>
      <c r="H30" s="72">
        <f t="shared" si="1"/>
        <v>315448</v>
      </c>
    </row>
    <row r="31" spans="1:8" ht="13.5" customHeight="1">
      <c r="A31" s="26" t="s">
        <v>113</v>
      </c>
      <c r="B31" s="46">
        <v>95209</v>
      </c>
      <c r="C31" s="92">
        <v>5565064</v>
      </c>
      <c r="D31" s="92"/>
      <c r="E31" s="100">
        <f t="shared" si="0"/>
        <v>58.45102878929513</v>
      </c>
      <c r="F31" s="94">
        <v>271346</v>
      </c>
      <c r="G31" s="46">
        <v>62987</v>
      </c>
      <c r="H31" s="94">
        <f t="shared" si="1"/>
        <v>334333</v>
      </c>
    </row>
    <row r="32" spans="1:8" ht="13.5" customHeight="1">
      <c r="A32" s="26" t="s">
        <v>114</v>
      </c>
      <c r="B32" s="46">
        <v>25563</v>
      </c>
      <c r="C32" s="92">
        <v>1460010.76</v>
      </c>
      <c r="D32" s="92"/>
      <c r="E32" s="100">
        <f t="shared" si="0"/>
        <v>57.114218206000864</v>
      </c>
      <c r="F32" s="94">
        <v>112322</v>
      </c>
      <c r="G32" s="46">
        <v>20000</v>
      </c>
      <c r="H32" s="94">
        <f t="shared" si="1"/>
        <v>132322</v>
      </c>
    </row>
    <row r="33" spans="1:8" ht="13.5" customHeight="1">
      <c r="A33" s="26" t="s">
        <v>115</v>
      </c>
      <c r="B33" s="46">
        <v>12988</v>
      </c>
      <c r="C33" s="92">
        <v>1097617</v>
      </c>
      <c r="D33" s="92"/>
      <c r="E33" s="100">
        <f t="shared" si="0"/>
        <v>84.510086233446259</v>
      </c>
      <c r="F33" s="94">
        <v>70003</v>
      </c>
      <c r="G33" s="46">
        <v>30000</v>
      </c>
      <c r="H33" s="94">
        <f t="shared" si="1"/>
        <v>100003</v>
      </c>
    </row>
    <row r="34" spans="1:8" ht="13.5" customHeight="1">
      <c r="A34" s="26" t="s">
        <v>116</v>
      </c>
      <c r="B34" s="46">
        <v>30122</v>
      </c>
      <c r="C34" s="92">
        <v>2564000</v>
      </c>
      <c r="D34" s="92"/>
      <c r="E34" s="100">
        <f t="shared" si="0"/>
        <v>85.120509926299718</v>
      </c>
      <c r="F34" s="94">
        <v>85847</v>
      </c>
      <c r="G34" s="46">
        <v>55591</v>
      </c>
      <c r="H34" s="94">
        <f t="shared" si="1"/>
        <v>141438</v>
      </c>
    </row>
    <row r="35" spans="1:8" ht="13.5" customHeight="1">
      <c r="A35" s="26" t="s">
        <v>190</v>
      </c>
      <c r="B35" s="46">
        <v>12571</v>
      </c>
      <c r="C35" s="92">
        <v>650000</v>
      </c>
      <c r="D35" s="92"/>
      <c r="E35" s="100">
        <f t="shared" si="0"/>
        <v>51.706308169596689</v>
      </c>
      <c r="F35" s="94">
        <v>66044</v>
      </c>
      <c r="G35" s="46">
        <v>28304</v>
      </c>
      <c r="H35" s="94">
        <f t="shared" si="1"/>
        <v>94348</v>
      </c>
    </row>
    <row r="36" spans="1:8" ht="13.5" customHeight="1">
      <c r="A36" s="26" t="s">
        <v>118</v>
      </c>
      <c r="B36" s="46">
        <v>3871</v>
      </c>
      <c r="C36" s="92">
        <v>307834</v>
      </c>
      <c r="D36" s="92"/>
      <c r="E36" s="100">
        <f t="shared" si="0"/>
        <v>79.523120640661332</v>
      </c>
      <c r="F36" s="94">
        <v>54020</v>
      </c>
      <c r="G36" s="46">
        <v>20000</v>
      </c>
      <c r="H36" s="94">
        <f t="shared" si="1"/>
        <v>74020</v>
      </c>
    </row>
    <row r="37" spans="1:8" ht="13.5" customHeight="1">
      <c r="A37" s="26" t="s">
        <v>119</v>
      </c>
      <c r="B37" s="46">
        <v>16212</v>
      </c>
      <c r="C37" s="92">
        <v>760162</v>
      </c>
      <c r="D37" s="92"/>
      <c r="E37" s="100">
        <f t="shared" si="0"/>
        <v>46.888847767086112</v>
      </c>
      <c r="F37" s="94">
        <v>87822</v>
      </c>
      <c r="G37" s="46">
        <v>17850</v>
      </c>
      <c r="H37" s="94">
        <f t="shared" si="1"/>
        <v>105672</v>
      </c>
    </row>
    <row r="38" spans="1:8" ht="13.5" customHeight="1">
      <c r="A38" s="26" t="s">
        <v>120</v>
      </c>
      <c r="B38" s="46">
        <v>19911</v>
      </c>
      <c r="C38" s="92">
        <v>938700</v>
      </c>
      <c r="D38" s="92"/>
      <c r="E38" s="100">
        <f t="shared" si="0"/>
        <v>47.144794334789815</v>
      </c>
      <c r="F38" s="94">
        <v>101848</v>
      </c>
      <c r="G38" s="46">
        <v>19329</v>
      </c>
      <c r="H38" s="94">
        <f t="shared" si="1"/>
        <v>121177</v>
      </c>
    </row>
    <row r="39" spans="1:8" ht="13.5" customHeight="1">
      <c r="A39" s="26" t="s">
        <v>121</v>
      </c>
      <c r="B39" s="46">
        <v>12948</v>
      </c>
      <c r="C39" s="92">
        <v>835742</v>
      </c>
      <c r="D39" s="92"/>
      <c r="E39" s="100">
        <f t="shared" si="0"/>
        <v>64.546030274945934</v>
      </c>
      <c r="F39" s="94">
        <v>79265</v>
      </c>
      <c r="G39" s="46">
        <v>18156</v>
      </c>
      <c r="H39" s="94">
        <f t="shared" si="1"/>
        <v>97421</v>
      </c>
    </row>
    <row r="40" spans="1:8" ht="13.5" customHeight="1">
      <c r="A40" s="26" t="s">
        <v>122</v>
      </c>
      <c r="B40" s="46">
        <v>5834</v>
      </c>
      <c r="C40" s="92">
        <v>406586</v>
      </c>
      <c r="D40" s="92"/>
      <c r="E40" s="100">
        <f t="shared" si="0"/>
        <v>69.692492286595822</v>
      </c>
      <c r="F40" s="94">
        <v>60614</v>
      </c>
      <c r="G40" s="46">
        <v>19000</v>
      </c>
      <c r="H40" s="94">
        <f t="shared" si="1"/>
        <v>79614</v>
      </c>
    </row>
    <row r="41" spans="1:8" ht="13.5" customHeight="1">
      <c r="A41" s="26" t="s">
        <v>123</v>
      </c>
      <c r="B41" s="46">
        <v>6392</v>
      </c>
      <c r="C41" s="92">
        <v>414622</v>
      </c>
      <c r="D41" s="92"/>
      <c r="E41" s="100">
        <f t="shared" si="0"/>
        <v>64.865769712140178</v>
      </c>
      <c r="F41" s="94">
        <v>62308</v>
      </c>
      <c r="G41" s="46">
        <v>18896</v>
      </c>
      <c r="H41" s="94">
        <f t="shared" si="1"/>
        <v>81204</v>
      </c>
    </row>
    <row r="42" spans="1:8" ht="13.5" customHeight="1">
      <c r="A42" s="26" t="s">
        <v>124</v>
      </c>
      <c r="B42" s="46">
        <v>168880</v>
      </c>
      <c r="C42" s="92">
        <v>7408852</v>
      </c>
      <c r="D42" s="92"/>
      <c r="E42" s="100">
        <f t="shared" si="0"/>
        <v>43.870511605873993</v>
      </c>
      <c r="F42" s="94">
        <v>481308</v>
      </c>
      <c r="G42" s="46">
        <v>56902</v>
      </c>
      <c r="H42" s="94">
        <f t="shared" si="1"/>
        <v>538210</v>
      </c>
    </row>
    <row r="43" spans="1:8" ht="13.5" customHeight="1">
      <c r="A43" s="26" t="s">
        <v>125</v>
      </c>
      <c r="B43" s="46">
        <v>73712</v>
      </c>
      <c r="C43" s="92">
        <v>4813067</v>
      </c>
      <c r="D43" s="92"/>
      <c r="E43" s="100">
        <f t="shared" si="0"/>
        <v>65.295569242457134</v>
      </c>
      <c r="F43" s="94">
        <v>210079</v>
      </c>
      <c r="G43" s="46">
        <v>55591</v>
      </c>
      <c r="H43" s="72">
        <f t="shared" si="1"/>
        <v>265670</v>
      </c>
    </row>
    <row r="44" spans="1:8" ht="13.5" customHeight="1">
      <c r="A44" s="26" t="s">
        <v>126</v>
      </c>
      <c r="B44" s="46">
        <v>272184</v>
      </c>
      <c r="C44" s="92">
        <v>12747096</v>
      </c>
      <c r="D44" s="92"/>
      <c r="E44" s="100">
        <f t="shared" si="0"/>
        <v>46.832642624107223</v>
      </c>
      <c r="F44" s="94">
        <v>775724</v>
      </c>
      <c r="G44" s="46">
        <v>55591</v>
      </c>
      <c r="H44" s="72">
        <f t="shared" si="1"/>
        <v>831315</v>
      </c>
    </row>
    <row r="45" spans="1:8">
      <c r="A45" s="26" t="s">
        <v>191</v>
      </c>
      <c r="B45" s="46">
        <v>5425</v>
      </c>
      <c r="C45" s="92">
        <v>3817109.52</v>
      </c>
      <c r="D45" s="92"/>
      <c r="E45" s="100">
        <f t="shared" si="0"/>
        <v>703.61465806451611</v>
      </c>
      <c r="F45" s="94">
        <v>55982</v>
      </c>
      <c r="G45" s="46">
        <v>18000</v>
      </c>
      <c r="H45" s="72">
        <f t="shared" si="1"/>
        <v>73982</v>
      </c>
    </row>
    <row r="46" spans="1:8" ht="13.5" customHeight="1">
      <c r="A46" s="26" t="s">
        <v>128</v>
      </c>
      <c r="B46" s="46">
        <v>42809</v>
      </c>
      <c r="C46" s="92">
        <v>916004</v>
      </c>
      <c r="D46" s="92"/>
      <c r="E46" s="100">
        <f t="shared" si="0"/>
        <v>21.397463150272138</v>
      </c>
      <c r="F46" s="94">
        <v>162970</v>
      </c>
      <c r="G46" s="46">
        <v>17557</v>
      </c>
      <c r="H46" s="72">
        <f t="shared" si="1"/>
        <v>180527</v>
      </c>
    </row>
    <row r="47" spans="1:8" ht="13.5" customHeight="1">
      <c r="A47" s="26" t="s">
        <v>129</v>
      </c>
      <c r="B47" s="46">
        <v>14623</v>
      </c>
      <c r="C47" s="101">
        <v>877885</v>
      </c>
      <c r="D47" s="101"/>
      <c r="E47" s="100">
        <f t="shared" si="0"/>
        <v>60.034534637215344</v>
      </c>
      <c r="F47" s="94">
        <v>84364</v>
      </c>
      <c r="G47" s="46">
        <v>19000</v>
      </c>
      <c r="H47" s="72">
        <f t="shared" si="1"/>
        <v>103364</v>
      </c>
    </row>
    <row r="48" spans="1:8" ht="13.5" customHeight="1">
      <c r="A48" s="26" t="s">
        <v>130</v>
      </c>
      <c r="B48" s="46">
        <v>258799</v>
      </c>
      <c r="C48" s="101">
        <v>16666228.119999999</v>
      </c>
      <c r="D48" s="101"/>
      <c r="E48" s="100">
        <f t="shared" si="0"/>
        <v>64.398348216183209</v>
      </c>
      <c r="F48" s="94">
        <v>737577</v>
      </c>
      <c r="G48" s="46">
        <v>56902</v>
      </c>
      <c r="H48" s="72">
        <f t="shared" si="1"/>
        <v>794479</v>
      </c>
    </row>
    <row r="49" spans="1:8" ht="13.5" customHeight="1">
      <c r="A49" s="26" t="s">
        <v>131</v>
      </c>
      <c r="B49" s="46">
        <v>219173</v>
      </c>
      <c r="C49" s="101">
        <v>7585121</v>
      </c>
      <c r="D49" s="101"/>
      <c r="E49" s="100">
        <f t="shared" si="0"/>
        <v>34.607917033576214</v>
      </c>
      <c r="F49" s="94">
        <v>624643</v>
      </c>
      <c r="G49" s="46">
        <v>56902</v>
      </c>
      <c r="H49" s="72">
        <f t="shared" si="1"/>
        <v>681545</v>
      </c>
    </row>
    <row r="50" spans="1:8" ht="22.5">
      <c r="A50" s="51" t="s">
        <v>132</v>
      </c>
      <c r="B50" s="46">
        <v>87560</v>
      </c>
      <c r="C50" s="101">
        <v>3192393</v>
      </c>
      <c r="D50" s="101"/>
      <c r="E50" s="100">
        <f t="shared" si="0"/>
        <v>36.459490634993145</v>
      </c>
      <c r="F50" s="94">
        <v>249546</v>
      </c>
      <c r="G50" s="46">
        <v>59468</v>
      </c>
      <c r="H50" s="72">
        <f t="shared" si="1"/>
        <v>309014</v>
      </c>
    </row>
    <row r="51" spans="1:8">
      <c r="A51" s="26" t="s">
        <v>133</v>
      </c>
      <c r="B51" s="46">
        <v>75685</v>
      </c>
      <c r="C51" s="101">
        <v>2581240.17</v>
      </c>
      <c r="D51" s="101"/>
      <c r="E51" s="100">
        <f t="shared" si="0"/>
        <v>34.105042875074318</v>
      </c>
      <c r="F51" s="94">
        <v>255905</v>
      </c>
      <c r="G51" s="46">
        <v>18318</v>
      </c>
      <c r="H51" s="72">
        <f t="shared" si="1"/>
        <v>274223</v>
      </c>
    </row>
    <row r="52" spans="1:8" ht="13.5" customHeight="1">
      <c r="A52" s="51" t="s">
        <v>134</v>
      </c>
      <c r="B52" s="46">
        <v>63491</v>
      </c>
      <c r="C52" s="101">
        <v>1215156.99</v>
      </c>
      <c r="D52" s="101"/>
      <c r="E52" s="100">
        <f t="shared" si="0"/>
        <v>19.139043171473123</v>
      </c>
      <c r="F52" s="94">
        <v>217161</v>
      </c>
      <c r="G52" s="46">
        <v>20000</v>
      </c>
      <c r="H52" s="72">
        <f t="shared" si="1"/>
        <v>237161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C636-2C2B-4067-8A0B-CF3D3A9AE409}">
  <sheetPr codeName="Sheet71"/>
  <dimension ref="A1:I96"/>
  <sheetViews>
    <sheetView zoomScaleNormal="100" workbookViewId="0">
      <pane ySplit="1" topLeftCell="A2" activePane="bottomLeft" state="frozen"/>
      <selection pane="bottomLeft" activeCell="F82" sqref="F82"/>
      <selection activeCell="D58" sqref="D58"/>
    </sheetView>
  </sheetViews>
  <sheetFormatPr defaultColWidth="8.85546875" defaultRowHeight="12.75"/>
  <cols>
    <col min="1" max="1" width="6.85546875" customWidth="1"/>
    <col min="2" max="2" width="20" style="36" customWidth="1"/>
    <col min="3" max="3" width="10.140625" style="330" customWidth="1"/>
    <col min="4" max="4" width="9.42578125" customWidth="1"/>
    <col min="5" max="5" width="8.85546875" customWidth="1"/>
    <col min="6" max="6" width="22.140625" customWidth="1"/>
    <col min="7" max="7" width="11.7109375" style="20" customWidth="1"/>
    <col min="8" max="8" width="25.28515625" style="26" bestFit="1" customWidth="1"/>
    <col min="9" max="9" width="20.5703125" style="26" bestFit="1" customWidth="1"/>
    <col min="10" max="10" width="6" bestFit="1" customWidth="1"/>
    <col min="11" max="11" width="8.85546875" customWidth="1"/>
  </cols>
  <sheetData>
    <row r="1" spans="1:4" ht="15">
      <c r="B1" s="329" t="s">
        <v>563</v>
      </c>
    </row>
    <row r="3" spans="1:4">
      <c r="A3" s="26">
        <v>1</v>
      </c>
      <c r="B3" s="331" t="s">
        <v>132</v>
      </c>
      <c r="C3" s="244">
        <v>29524.15</v>
      </c>
      <c r="D3" s="227"/>
    </row>
    <row r="4" spans="1:4">
      <c r="A4" s="26">
        <v>2</v>
      </c>
      <c r="B4" s="331" t="s">
        <v>324</v>
      </c>
      <c r="C4" s="244">
        <v>28356.77</v>
      </c>
      <c r="D4" s="227"/>
    </row>
    <row r="5" spans="1:4">
      <c r="A5" s="26">
        <v>3</v>
      </c>
      <c r="B5" s="331" t="s">
        <v>227</v>
      </c>
      <c r="C5" s="244">
        <v>24668</v>
      </c>
      <c r="D5" s="227"/>
    </row>
    <row r="6" spans="1:4">
      <c r="A6" s="26">
        <v>4</v>
      </c>
      <c r="B6" s="331" t="s">
        <v>185</v>
      </c>
      <c r="C6" s="244">
        <v>20119.689999999999</v>
      </c>
      <c r="D6" s="227"/>
    </row>
    <row r="7" spans="1:4">
      <c r="A7" s="26">
        <v>5</v>
      </c>
      <c r="B7" s="331" t="s">
        <v>92</v>
      </c>
      <c r="C7" s="244">
        <v>18987.79</v>
      </c>
      <c r="D7" s="227"/>
    </row>
    <row r="8" spans="1:4">
      <c r="A8" s="26">
        <v>6</v>
      </c>
      <c r="B8" s="331" t="s">
        <v>105</v>
      </c>
      <c r="C8" s="244">
        <v>18372.37</v>
      </c>
      <c r="D8" s="227"/>
    </row>
    <row r="9" spans="1:4">
      <c r="A9" s="26">
        <v>7</v>
      </c>
      <c r="B9" s="331" t="s">
        <v>59</v>
      </c>
      <c r="C9" s="244">
        <v>18235.04</v>
      </c>
      <c r="D9" s="227"/>
    </row>
    <row r="10" spans="1:4">
      <c r="A10" s="26">
        <v>8</v>
      </c>
      <c r="B10" s="331" t="s">
        <v>323</v>
      </c>
      <c r="C10" s="244">
        <v>17262.39</v>
      </c>
      <c r="D10" s="227"/>
    </row>
    <row r="11" spans="1:4">
      <c r="A11" s="26">
        <v>9</v>
      </c>
      <c r="B11" s="331" t="s">
        <v>96</v>
      </c>
      <c r="C11" s="244">
        <v>16960.86</v>
      </c>
      <c r="D11" s="227"/>
    </row>
    <row r="12" spans="1:4">
      <c r="A12" s="26">
        <v>10</v>
      </c>
      <c r="B12" s="331" t="s">
        <v>232</v>
      </c>
      <c r="C12" s="244">
        <v>16740.28</v>
      </c>
      <c r="D12" s="227"/>
    </row>
    <row r="13" spans="1:4">
      <c r="A13" s="26">
        <v>11</v>
      </c>
      <c r="B13" s="331" t="s">
        <v>332</v>
      </c>
      <c r="C13" s="244">
        <v>16656.07</v>
      </c>
      <c r="D13" s="227"/>
    </row>
    <row r="14" spans="1:4">
      <c r="A14" s="26">
        <v>12</v>
      </c>
      <c r="B14" s="331" t="s">
        <v>33</v>
      </c>
      <c r="C14" s="244">
        <v>16544.7</v>
      </c>
      <c r="D14" s="227"/>
    </row>
    <row r="15" spans="1:4">
      <c r="A15" s="26">
        <v>13</v>
      </c>
      <c r="B15" s="331" t="s">
        <v>99</v>
      </c>
      <c r="C15" s="244">
        <v>16406.96</v>
      </c>
      <c r="D15" s="227"/>
    </row>
    <row r="16" spans="1:4">
      <c r="A16" s="26">
        <v>14</v>
      </c>
      <c r="B16" s="331" t="s">
        <v>139</v>
      </c>
      <c r="C16" s="244">
        <v>16248.63</v>
      </c>
      <c r="D16" s="227"/>
    </row>
    <row r="17" spans="1:4">
      <c r="A17" s="26">
        <v>15</v>
      </c>
      <c r="B17" s="331" t="s">
        <v>124</v>
      </c>
      <c r="C17" s="244">
        <v>15548.64</v>
      </c>
      <c r="D17" s="227"/>
    </row>
    <row r="18" spans="1:4">
      <c r="A18" s="26">
        <v>16</v>
      </c>
      <c r="B18" s="331" t="s">
        <v>56</v>
      </c>
      <c r="C18" s="244">
        <v>15088.03</v>
      </c>
      <c r="D18" s="227"/>
    </row>
    <row r="19" spans="1:4">
      <c r="A19" s="26">
        <v>17</v>
      </c>
      <c r="B19" s="331" t="s">
        <v>65</v>
      </c>
      <c r="C19" s="244">
        <v>15052.52</v>
      </c>
      <c r="D19" s="227"/>
    </row>
    <row r="20" spans="1:4">
      <c r="A20" s="26">
        <v>18</v>
      </c>
      <c r="B20" s="331" t="s">
        <v>104</v>
      </c>
      <c r="C20" s="244">
        <v>15048.73</v>
      </c>
      <c r="D20" s="227"/>
    </row>
    <row r="21" spans="1:4">
      <c r="A21" s="26">
        <v>19</v>
      </c>
      <c r="B21" s="331" t="s">
        <v>98</v>
      </c>
      <c r="C21" s="244">
        <v>15011.61</v>
      </c>
      <c r="D21" s="227"/>
    </row>
    <row r="22" spans="1:4">
      <c r="A22" s="26">
        <v>20</v>
      </c>
      <c r="B22" s="331" t="s">
        <v>529</v>
      </c>
      <c r="C22" s="244">
        <v>14679.17</v>
      </c>
      <c r="D22" s="227"/>
    </row>
    <row r="23" spans="1:4">
      <c r="A23" s="26">
        <v>21</v>
      </c>
      <c r="B23" s="331" t="s">
        <v>166</v>
      </c>
      <c r="C23" s="244">
        <v>14545.32</v>
      </c>
      <c r="D23" s="227"/>
    </row>
    <row r="24" spans="1:4">
      <c r="A24" s="26">
        <v>22</v>
      </c>
      <c r="B24" s="331" t="s">
        <v>138</v>
      </c>
      <c r="C24" s="244">
        <v>14403.46</v>
      </c>
      <c r="D24" s="227"/>
    </row>
    <row r="25" spans="1:4">
      <c r="A25" s="26">
        <v>23</v>
      </c>
      <c r="B25" s="331" t="s">
        <v>126</v>
      </c>
      <c r="C25" s="244">
        <v>14192.4</v>
      </c>
      <c r="D25" s="227"/>
    </row>
    <row r="26" spans="1:4">
      <c r="A26" s="26">
        <v>24</v>
      </c>
      <c r="B26" s="331" t="s">
        <v>42</v>
      </c>
      <c r="C26" s="244">
        <v>14174.92</v>
      </c>
      <c r="D26" s="227"/>
    </row>
    <row r="27" spans="1:4">
      <c r="A27" s="26">
        <v>25</v>
      </c>
      <c r="B27" s="331" t="s">
        <v>30</v>
      </c>
      <c r="C27" s="244">
        <v>14173.81</v>
      </c>
      <c r="D27" s="227"/>
    </row>
    <row r="28" spans="1:4">
      <c r="A28" s="26">
        <v>26</v>
      </c>
      <c r="B28" s="331" t="s">
        <v>134</v>
      </c>
      <c r="C28" s="244">
        <v>14156.18</v>
      </c>
      <c r="D28" s="227"/>
    </row>
    <row r="29" spans="1:4">
      <c r="A29" s="26">
        <v>27</v>
      </c>
      <c r="B29" s="331" t="s">
        <v>237</v>
      </c>
      <c r="C29" s="244">
        <v>13745.56</v>
      </c>
      <c r="D29" s="227"/>
    </row>
    <row r="30" spans="1:4">
      <c r="A30" s="26">
        <v>28</v>
      </c>
      <c r="B30" s="331" t="s">
        <v>228</v>
      </c>
      <c r="C30" s="244">
        <v>13598.53</v>
      </c>
      <c r="D30" s="227"/>
    </row>
    <row r="31" spans="1:4">
      <c r="A31" s="26">
        <v>29</v>
      </c>
      <c r="B31" s="331" t="s">
        <v>163</v>
      </c>
      <c r="C31" s="244">
        <v>13292.37</v>
      </c>
      <c r="D31" s="227"/>
    </row>
    <row r="32" spans="1:4">
      <c r="A32" s="26">
        <v>30</v>
      </c>
      <c r="B32" s="331" t="s">
        <v>190</v>
      </c>
      <c r="C32" s="244">
        <v>13087.66</v>
      </c>
      <c r="D32" s="227"/>
    </row>
    <row r="33" spans="1:4">
      <c r="A33" s="26">
        <v>31</v>
      </c>
      <c r="B33" s="331" t="s">
        <v>222</v>
      </c>
      <c r="C33" s="244">
        <v>13080.24</v>
      </c>
      <c r="D33" s="227"/>
    </row>
    <row r="34" spans="1:4">
      <c r="A34" s="26">
        <v>32</v>
      </c>
      <c r="B34" s="331" t="s">
        <v>137</v>
      </c>
      <c r="C34" s="244">
        <v>12834.08</v>
      </c>
      <c r="D34" s="227"/>
    </row>
    <row r="35" spans="1:4">
      <c r="A35" s="26">
        <v>33</v>
      </c>
      <c r="B35" s="331" t="s">
        <v>528</v>
      </c>
      <c r="C35" s="244">
        <v>12801.53</v>
      </c>
      <c r="D35" s="227"/>
    </row>
    <row r="36" spans="1:4">
      <c r="A36" s="26">
        <v>34</v>
      </c>
      <c r="B36" s="331" t="s">
        <v>145</v>
      </c>
      <c r="C36" s="244">
        <v>12788.27</v>
      </c>
      <c r="D36" s="227"/>
    </row>
    <row r="37" spans="1:4">
      <c r="A37" s="26">
        <v>35</v>
      </c>
      <c r="B37" s="331" t="s">
        <v>164</v>
      </c>
      <c r="C37" s="244">
        <v>12670.38</v>
      </c>
      <c r="D37" s="227"/>
    </row>
    <row r="38" spans="1:4">
      <c r="A38" s="26">
        <v>36</v>
      </c>
      <c r="B38" s="331" t="s">
        <v>326</v>
      </c>
      <c r="C38" s="244">
        <v>12659.73</v>
      </c>
      <c r="D38" s="227"/>
    </row>
    <row r="39" spans="1:4">
      <c r="A39" s="26">
        <v>37</v>
      </c>
      <c r="B39" s="331" t="s">
        <v>125</v>
      </c>
      <c r="C39" s="244">
        <v>12564.63</v>
      </c>
      <c r="D39" s="227"/>
    </row>
    <row r="40" spans="1:4">
      <c r="A40" s="26">
        <v>38</v>
      </c>
      <c r="B40" s="331" t="s">
        <v>75</v>
      </c>
      <c r="C40" s="244">
        <v>12447.96</v>
      </c>
      <c r="D40" s="227"/>
    </row>
    <row r="41" spans="1:4">
      <c r="A41" s="26">
        <v>39</v>
      </c>
      <c r="B41" s="331" t="s">
        <v>38</v>
      </c>
      <c r="C41" s="244">
        <v>12226.28</v>
      </c>
      <c r="D41" s="227"/>
    </row>
    <row r="42" spans="1:4">
      <c r="A42" s="26">
        <v>40</v>
      </c>
      <c r="B42" s="331" t="s">
        <v>167</v>
      </c>
      <c r="C42" s="244">
        <v>12200.94</v>
      </c>
      <c r="D42" s="227"/>
    </row>
    <row r="43" spans="1:4">
      <c r="A43" s="26">
        <v>41</v>
      </c>
      <c r="B43" s="331" t="s">
        <v>193</v>
      </c>
      <c r="C43" s="244">
        <v>12163.46</v>
      </c>
      <c r="D43" s="227"/>
    </row>
    <row r="44" spans="1:4">
      <c r="A44" s="26">
        <v>42</v>
      </c>
      <c r="B44" s="331" t="s">
        <v>135</v>
      </c>
      <c r="C44" s="244">
        <v>12153.65</v>
      </c>
      <c r="D44" s="227"/>
    </row>
    <row r="45" spans="1:4">
      <c r="A45" s="26">
        <v>43</v>
      </c>
      <c r="B45" s="331" t="s">
        <v>112</v>
      </c>
      <c r="C45" s="244">
        <v>12007.05</v>
      </c>
      <c r="D45" s="227"/>
    </row>
    <row r="46" spans="1:4">
      <c r="A46" s="26">
        <v>44</v>
      </c>
      <c r="B46" s="331" t="s">
        <v>226</v>
      </c>
      <c r="C46" s="244">
        <v>11931</v>
      </c>
      <c r="D46" s="227"/>
    </row>
    <row r="47" spans="1:4">
      <c r="A47" s="26">
        <v>45</v>
      </c>
      <c r="B47" s="331" t="s">
        <v>82</v>
      </c>
      <c r="C47" s="244">
        <v>11765.99</v>
      </c>
      <c r="D47" s="227"/>
    </row>
    <row r="48" spans="1:4">
      <c r="A48" s="26">
        <v>46</v>
      </c>
      <c r="B48" s="331" t="s">
        <v>109</v>
      </c>
      <c r="C48" s="244">
        <v>11592.08</v>
      </c>
      <c r="D48" s="227"/>
    </row>
    <row r="49" spans="1:4">
      <c r="A49" s="26">
        <v>47</v>
      </c>
      <c r="B49" s="331" t="s">
        <v>153</v>
      </c>
      <c r="C49" s="244">
        <v>11575.11</v>
      </c>
      <c r="D49" s="227"/>
    </row>
    <row r="50" spans="1:4">
      <c r="A50" s="26">
        <v>48</v>
      </c>
      <c r="B50" s="26" t="s">
        <v>187</v>
      </c>
      <c r="C50" s="19">
        <v>10701.4</v>
      </c>
    </row>
    <row r="51" spans="1:4">
      <c r="A51" s="26">
        <v>49</v>
      </c>
      <c r="B51" s="26" t="s">
        <v>116</v>
      </c>
      <c r="C51" s="19">
        <v>10486.31</v>
      </c>
    </row>
    <row r="52" spans="1:4">
      <c r="A52" s="26">
        <v>50</v>
      </c>
      <c r="B52" s="26" t="s">
        <v>189</v>
      </c>
      <c r="C52" s="19">
        <v>10367.790000000001</v>
      </c>
    </row>
    <row r="53" spans="1:4">
      <c r="A53" s="26">
        <v>51</v>
      </c>
      <c r="B53" s="26" t="s">
        <v>60</v>
      </c>
      <c r="C53" s="19">
        <v>10229.08</v>
      </c>
    </row>
    <row r="54" spans="1:4">
      <c r="A54" s="26">
        <v>52</v>
      </c>
      <c r="B54" s="26" t="s">
        <v>322</v>
      </c>
      <c r="C54" s="19">
        <v>10219.11</v>
      </c>
    </row>
    <row r="55" spans="1:4">
      <c r="A55" s="26">
        <v>53</v>
      </c>
      <c r="B55" s="26" t="s">
        <v>140</v>
      </c>
      <c r="C55" s="19">
        <v>9697.8700000000008</v>
      </c>
    </row>
    <row r="56" spans="1:4">
      <c r="A56" s="26">
        <v>54</v>
      </c>
      <c r="B56" s="26" t="s">
        <v>114</v>
      </c>
      <c r="C56" s="19">
        <v>9511.94</v>
      </c>
    </row>
    <row r="57" spans="1:4">
      <c r="A57" s="26">
        <v>55</v>
      </c>
      <c r="B57" s="26" t="s">
        <v>144</v>
      </c>
      <c r="C57" s="19">
        <v>9446</v>
      </c>
    </row>
    <row r="58" spans="1:4">
      <c r="A58" s="26">
        <v>56</v>
      </c>
      <c r="B58" s="26" t="s">
        <v>37</v>
      </c>
      <c r="C58" s="19">
        <v>8819.94</v>
      </c>
    </row>
    <row r="59" spans="1:4">
      <c r="A59" s="26">
        <v>57</v>
      </c>
      <c r="B59" s="26" t="s">
        <v>88</v>
      </c>
      <c r="C59" s="19">
        <v>8681.39</v>
      </c>
    </row>
    <row r="60" spans="1:4">
      <c r="A60" s="26">
        <v>58</v>
      </c>
      <c r="B60" s="26" t="s">
        <v>74</v>
      </c>
      <c r="C60" s="19">
        <v>8241.27</v>
      </c>
    </row>
    <row r="61" spans="1:4">
      <c r="A61" s="26">
        <v>59</v>
      </c>
      <c r="B61" s="26" t="s">
        <v>160</v>
      </c>
      <c r="C61" s="19">
        <v>8221.23</v>
      </c>
    </row>
    <row r="62" spans="1:4">
      <c r="A62" s="26">
        <v>60</v>
      </c>
      <c r="B62" s="26" t="s">
        <v>142</v>
      </c>
      <c r="C62" s="19">
        <v>7819.88</v>
      </c>
    </row>
    <row r="63" spans="1:4">
      <c r="A63" s="26">
        <v>61</v>
      </c>
      <c r="B63" s="26" t="s">
        <v>229</v>
      </c>
      <c r="C63" s="19">
        <v>7817.1</v>
      </c>
    </row>
    <row r="64" spans="1:4">
      <c r="A64" s="26">
        <v>62</v>
      </c>
      <c r="B64" s="26" t="s">
        <v>233</v>
      </c>
      <c r="C64" s="19">
        <v>7797.72</v>
      </c>
    </row>
    <row r="65" spans="1:3">
      <c r="A65" s="26">
        <v>63</v>
      </c>
      <c r="B65" s="26" t="s">
        <v>119</v>
      </c>
      <c r="C65" s="19">
        <v>7739.42</v>
      </c>
    </row>
    <row r="66" spans="1:3">
      <c r="A66" s="26">
        <v>64</v>
      </c>
      <c r="B66" s="26" t="s">
        <v>106</v>
      </c>
      <c r="C66" s="19">
        <v>7517.85</v>
      </c>
    </row>
    <row r="67" spans="1:3">
      <c r="A67" s="26">
        <v>65</v>
      </c>
      <c r="B67" s="26" t="s">
        <v>325</v>
      </c>
      <c r="C67" s="19">
        <v>7513.97</v>
      </c>
    </row>
    <row r="68" spans="1:3">
      <c r="A68" s="26">
        <v>66</v>
      </c>
      <c r="B68" s="26" t="s">
        <v>49</v>
      </c>
      <c r="C68" s="19">
        <v>7307.8</v>
      </c>
    </row>
    <row r="69" spans="1:3">
      <c r="A69" s="26">
        <v>67</v>
      </c>
      <c r="B69" s="26" t="s">
        <v>79</v>
      </c>
      <c r="C69" s="19">
        <v>7298.83</v>
      </c>
    </row>
    <row r="70" spans="1:3">
      <c r="A70" s="26">
        <v>68</v>
      </c>
      <c r="B70" s="26" t="s">
        <v>47</v>
      </c>
      <c r="C70" s="19">
        <v>7182.71</v>
      </c>
    </row>
    <row r="71" spans="1:3">
      <c r="A71" s="26">
        <v>69</v>
      </c>
      <c r="B71" s="26" t="s">
        <v>85</v>
      </c>
      <c r="C71" s="19">
        <v>6941.35</v>
      </c>
    </row>
    <row r="72" spans="1:3">
      <c r="A72" s="26">
        <v>70</v>
      </c>
      <c r="B72" s="26" t="s">
        <v>236</v>
      </c>
      <c r="C72" s="19">
        <v>6771.67</v>
      </c>
    </row>
    <row r="73" spans="1:3">
      <c r="A73" s="26">
        <v>71</v>
      </c>
      <c r="B73" s="26" t="s">
        <v>230</v>
      </c>
      <c r="C73" s="19">
        <v>6728.65</v>
      </c>
    </row>
    <row r="74" spans="1:3">
      <c r="A74" s="26">
        <v>72</v>
      </c>
      <c r="B74" s="26" t="s">
        <v>32</v>
      </c>
      <c r="C74" s="19">
        <v>6511.83</v>
      </c>
    </row>
    <row r="75" spans="1:3">
      <c r="A75" s="26">
        <v>73</v>
      </c>
      <c r="B75" s="26" t="s">
        <v>131</v>
      </c>
      <c r="C75" s="19">
        <v>6201.17</v>
      </c>
    </row>
    <row r="76" spans="1:3">
      <c r="A76" s="26">
        <v>74</v>
      </c>
      <c r="B76" s="26" t="s">
        <v>102</v>
      </c>
      <c r="C76" s="19">
        <v>5879.27</v>
      </c>
    </row>
    <row r="77" spans="1:3">
      <c r="A77" s="26">
        <v>75</v>
      </c>
      <c r="B77" s="26" t="s">
        <v>52</v>
      </c>
      <c r="C77" s="19">
        <v>5475.4</v>
      </c>
    </row>
    <row r="78" spans="1:3">
      <c r="A78" s="26">
        <v>76</v>
      </c>
      <c r="B78" s="26" t="s">
        <v>192</v>
      </c>
      <c r="C78" s="19">
        <v>5139.37</v>
      </c>
    </row>
    <row r="79" spans="1:3">
      <c r="A79" s="26">
        <v>77</v>
      </c>
      <c r="B79" s="26" t="s">
        <v>57</v>
      </c>
      <c r="C79" s="19">
        <v>5116.6899999999996</v>
      </c>
    </row>
    <row r="80" spans="1:3">
      <c r="A80" s="26">
        <v>78</v>
      </c>
      <c r="B80" s="331" t="s">
        <v>129</v>
      </c>
      <c r="C80" s="328">
        <v>4961.55</v>
      </c>
    </row>
    <row r="81" spans="1:3">
      <c r="A81" s="26">
        <v>79</v>
      </c>
      <c r="B81" s="331" t="s">
        <v>70</v>
      </c>
      <c r="C81" s="328">
        <v>4954.84</v>
      </c>
    </row>
    <row r="82" spans="1:3">
      <c r="A82" s="26">
        <v>80</v>
      </c>
      <c r="B82" s="331" t="s">
        <v>191</v>
      </c>
      <c r="C82" s="328">
        <v>4889.29</v>
      </c>
    </row>
    <row r="83" spans="1:3">
      <c r="A83" s="26">
        <v>81</v>
      </c>
      <c r="B83" s="331" t="s">
        <v>108</v>
      </c>
      <c r="C83" s="328">
        <v>4748.34</v>
      </c>
    </row>
    <row r="84" spans="1:3">
      <c r="A84" s="26">
        <v>82</v>
      </c>
      <c r="B84" s="331" t="s">
        <v>63</v>
      </c>
      <c r="C84" s="328">
        <v>4408.1899999999996</v>
      </c>
    </row>
    <row r="85" spans="1:3">
      <c r="A85" s="26">
        <v>83</v>
      </c>
      <c r="B85" s="331" t="s">
        <v>150</v>
      </c>
      <c r="C85" s="328">
        <v>4089.17</v>
      </c>
    </row>
    <row r="86" spans="1:3">
      <c r="A86" s="26">
        <v>84</v>
      </c>
      <c r="B86" s="331" t="s">
        <v>76</v>
      </c>
      <c r="C86" s="328">
        <v>3956.94</v>
      </c>
    </row>
    <row r="87" spans="1:3">
      <c r="A87" s="26">
        <v>85</v>
      </c>
      <c r="B87" s="331" t="s">
        <v>54</v>
      </c>
      <c r="C87" s="328">
        <v>3922.53</v>
      </c>
    </row>
    <row r="88" spans="1:3">
      <c r="A88" s="26">
        <v>86</v>
      </c>
      <c r="B88" s="331" t="s">
        <v>29</v>
      </c>
      <c r="C88" s="328">
        <v>3883.33</v>
      </c>
    </row>
    <row r="89" spans="1:3">
      <c r="A89" s="26">
        <v>87</v>
      </c>
      <c r="B89" s="331" t="s">
        <v>91</v>
      </c>
      <c r="C89" s="328">
        <v>3291.45</v>
      </c>
    </row>
    <row r="90" spans="1:3">
      <c r="A90" s="26">
        <v>88</v>
      </c>
      <c r="B90" s="331" t="s">
        <v>162</v>
      </c>
      <c r="C90" s="328">
        <v>3025.1</v>
      </c>
    </row>
    <row r="91" spans="1:3">
      <c r="A91" s="26">
        <v>89</v>
      </c>
      <c r="B91" s="331" t="s">
        <v>215</v>
      </c>
      <c r="C91" s="328">
        <v>2944.69</v>
      </c>
    </row>
    <row r="92" spans="1:3">
      <c r="A92" s="26">
        <v>90</v>
      </c>
      <c r="B92" s="331" t="s">
        <v>44</v>
      </c>
      <c r="C92" s="328">
        <v>2497.06</v>
      </c>
    </row>
    <row r="93" spans="1:3">
      <c r="A93" s="26"/>
      <c r="B93"/>
      <c r="C93" s="295"/>
    </row>
    <row r="94" spans="1:3">
      <c r="A94" s="26"/>
      <c r="B94"/>
      <c r="C94" s="295"/>
    </row>
    <row r="95" spans="1:3">
      <c r="A95" s="26"/>
      <c r="B95" s="17" t="s">
        <v>11</v>
      </c>
      <c r="C95" s="332">
        <f>MEDIAN(C3:C92)</f>
        <v>11679.035</v>
      </c>
    </row>
    <row r="96" spans="1:3">
      <c r="A96" s="26"/>
      <c r="B96" s="17" t="s">
        <v>10</v>
      </c>
      <c r="C96" s="246">
        <f>AVERAGE(C3:C92)</f>
        <v>11147.794222222219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2817-7B0D-4DE6-9269-4792A51646A0}">
  <sheetPr codeName="Sheet72"/>
  <dimension ref="A1:I97"/>
  <sheetViews>
    <sheetView zoomScaleNormal="100" workbookViewId="0">
      <pane ySplit="1" topLeftCell="A2" activePane="bottomLeft" state="frozen"/>
      <selection pane="bottomLeft" activeCell="E7" sqref="E7"/>
      <selection activeCell="D58" sqref="D58"/>
    </sheetView>
  </sheetViews>
  <sheetFormatPr defaultColWidth="8.85546875" defaultRowHeight="12.75"/>
  <cols>
    <col min="1" max="1" width="6.140625" customWidth="1"/>
    <col min="2" max="2" width="19.42578125" customWidth="1"/>
    <col min="3" max="4" width="8.5703125" style="276" customWidth="1"/>
    <col min="5" max="5" width="10.140625" style="21" customWidth="1"/>
    <col min="6" max="6" width="24.7109375" customWidth="1"/>
    <col min="7" max="7" width="8.140625" bestFit="1" customWidth="1"/>
    <col min="8" max="8" width="25.28515625" bestFit="1" customWidth="1"/>
    <col min="9" max="9" width="9.85546875" style="66" customWidth="1"/>
  </cols>
  <sheetData>
    <row r="1" spans="1:4" ht="15">
      <c r="A1" s="324"/>
      <c r="B1" s="1" t="s">
        <v>564</v>
      </c>
    </row>
    <row r="2" spans="1:4">
      <c r="A2" s="151"/>
      <c r="B2" s="14" t="s">
        <v>565</v>
      </c>
    </row>
    <row r="3" spans="1:4">
      <c r="A3" s="151"/>
      <c r="B3" s="14"/>
    </row>
    <row r="4" spans="1:4">
      <c r="A4" s="26">
        <v>1</v>
      </c>
      <c r="B4" s="333" t="s">
        <v>57</v>
      </c>
      <c r="C4" s="244">
        <v>100.2</v>
      </c>
      <c r="D4" s="227"/>
    </row>
    <row r="5" spans="1:4">
      <c r="A5" s="26">
        <v>2</v>
      </c>
      <c r="B5" s="333" t="s">
        <v>38</v>
      </c>
      <c r="C5" s="244">
        <v>81.900000000000006</v>
      </c>
      <c r="D5" s="227"/>
    </row>
    <row r="6" spans="1:4">
      <c r="A6" s="26">
        <v>3</v>
      </c>
      <c r="B6" s="333" t="s">
        <v>326</v>
      </c>
      <c r="C6" s="244">
        <v>77.680000000000007</v>
      </c>
      <c r="D6" s="227"/>
    </row>
    <row r="7" spans="1:4">
      <c r="A7" s="26">
        <v>4</v>
      </c>
      <c r="B7" s="333" t="s">
        <v>126</v>
      </c>
      <c r="C7" s="244">
        <v>77</v>
      </c>
      <c r="D7" s="227"/>
    </row>
    <row r="8" spans="1:4">
      <c r="A8" s="26">
        <v>5</v>
      </c>
      <c r="B8" s="333" t="s">
        <v>232</v>
      </c>
      <c r="C8" s="244">
        <v>76.72</v>
      </c>
      <c r="D8" s="227"/>
    </row>
    <row r="9" spans="1:4">
      <c r="A9" s="26">
        <v>6</v>
      </c>
      <c r="B9" s="333" t="s">
        <v>124</v>
      </c>
      <c r="C9" s="244">
        <v>74.09</v>
      </c>
      <c r="D9" s="227"/>
    </row>
    <row r="10" spans="1:4">
      <c r="A10" s="26">
        <v>7</v>
      </c>
      <c r="B10" s="333" t="s">
        <v>166</v>
      </c>
      <c r="C10" s="244">
        <v>68.8</v>
      </c>
      <c r="D10" s="227"/>
    </row>
    <row r="11" spans="1:4">
      <c r="A11" s="26">
        <v>8</v>
      </c>
      <c r="B11" s="333" t="s">
        <v>528</v>
      </c>
      <c r="C11" s="244">
        <v>68.62</v>
      </c>
      <c r="D11" s="227"/>
    </row>
    <row r="12" spans="1:4">
      <c r="A12" s="26">
        <v>9</v>
      </c>
      <c r="B12" s="333" t="s">
        <v>189</v>
      </c>
      <c r="C12" s="244">
        <v>68</v>
      </c>
      <c r="D12" s="227"/>
    </row>
    <row r="13" spans="1:4">
      <c r="A13" s="26">
        <v>10</v>
      </c>
      <c r="B13" s="333" t="s">
        <v>145</v>
      </c>
      <c r="C13" s="244">
        <v>67.09</v>
      </c>
      <c r="D13" s="227"/>
    </row>
    <row r="14" spans="1:4">
      <c r="A14" s="26">
        <v>11</v>
      </c>
      <c r="B14" s="333" t="s">
        <v>325</v>
      </c>
      <c r="C14" s="244">
        <v>66.8</v>
      </c>
      <c r="D14" s="227"/>
    </row>
    <row r="15" spans="1:4">
      <c r="A15" s="26">
        <v>12</v>
      </c>
      <c r="B15" s="333" t="s">
        <v>59</v>
      </c>
      <c r="C15" s="244">
        <v>66.260000000000005</v>
      </c>
      <c r="D15" s="227"/>
    </row>
    <row r="16" spans="1:4">
      <c r="A16" s="26">
        <v>13</v>
      </c>
      <c r="B16" s="333" t="s">
        <v>104</v>
      </c>
      <c r="C16" s="244">
        <v>60</v>
      </c>
      <c r="D16" s="227"/>
    </row>
    <row r="17" spans="1:4">
      <c r="A17" s="26">
        <v>14</v>
      </c>
      <c r="B17" s="333" t="s">
        <v>79</v>
      </c>
      <c r="C17" s="244">
        <v>57.95</v>
      </c>
      <c r="D17" s="227"/>
    </row>
    <row r="18" spans="1:4">
      <c r="A18" s="26">
        <v>15</v>
      </c>
      <c r="B18" s="333" t="s">
        <v>70</v>
      </c>
      <c r="C18" s="244">
        <v>57.02</v>
      </c>
      <c r="D18" s="227"/>
    </row>
    <row r="19" spans="1:4">
      <c r="A19" s="26">
        <v>16</v>
      </c>
      <c r="B19" s="333" t="s">
        <v>76</v>
      </c>
      <c r="C19" s="244">
        <v>56.81</v>
      </c>
      <c r="D19" s="227"/>
    </row>
    <row r="20" spans="1:4">
      <c r="A20" s="26">
        <v>17</v>
      </c>
      <c r="B20" s="333" t="s">
        <v>54</v>
      </c>
      <c r="C20" s="244">
        <v>50.55</v>
      </c>
      <c r="D20" s="227"/>
    </row>
    <row r="21" spans="1:4">
      <c r="A21" s="26">
        <v>18</v>
      </c>
      <c r="B21" s="333" t="s">
        <v>137</v>
      </c>
      <c r="C21" s="244">
        <v>48.06</v>
      </c>
      <c r="D21" s="227"/>
    </row>
    <row r="22" spans="1:4">
      <c r="A22" s="26">
        <v>19</v>
      </c>
      <c r="B22" s="333" t="s">
        <v>109</v>
      </c>
      <c r="C22" s="244">
        <v>46.49</v>
      </c>
      <c r="D22" s="227"/>
    </row>
    <row r="23" spans="1:4">
      <c r="A23" s="26">
        <v>20</v>
      </c>
      <c r="B23" s="333" t="s">
        <v>131</v>
      </c>
      <c r="C23" s="244">
        <v>45.38</v>
      </c>
      <c r="D23" s="227"/>
    </row>
    <row r="24" spans="1:4">
      <c r="A24" s="26">
        <v>21</v>
      </c>
      <c r="B24" s="333" t="s">
        <v>135</v>
      </c>
      <c r="C24" s="244">
        <v>43.58</v>
      </c>
      <c r="D24" s="227"/>
    </row>
    <row r="25" spans="1:4">
      <c r="A25" s="26">
        <v>22</v>
      </c>
      <c r="B25" s="333" t="s">
        <v>32</v>
      </c>
      <c r="C25" s="244">
        <v>43.53</v>
      </c>
      <c r="D25" s="227"/>
    </row>
    <row r="26" spans="1:4">
      <c r="A26" s="26">
        <v>23</v>
      </c>
      <c r="B26" s="333" t="s">
        <v>228</v>
      </c>
      <c r="C26" s="244">
        <v>40.799999999999997</v>
      </c>
      <c r="D26" s="227"/>
    </row>
    <row r="27" spans="1:4">
      <c r="A27" s="26">
        <v>24</v>
      </c>
      <c r="B27" s="333" t="s">
        <v>92</v>
      </c>
      <c r="C27" s="244">
        <v>40.79</v>
      </c>
      <c r="D27" s="227"/>
    </row>
    <row r="28" spans="1:4">
      <c r="A28" s="26">
        <v>25</v>
      </c>
      <c r="B28" s="333" t="s">
        <v>227</v>
      </c>
      <c r="C28" s="244">
        <v>39.5</v>
      </c>
      <c r="D28" s="227"/>
    </row>
    <row r="29" spans="1:4">
      <c r="A29" s="26">
        <v>26</v>
      </c>
      <c r="B29" s="333" t="s">
        <v>163</v>
      </c>
      <c r="C29" s="244">
        <v>37.47</v>
      </c>
      <c r="D29" s="227"/>
    </row>
    <row r="30" spans="1:4">
      <c r="A30" s="26">
        <v>27</v>
      </c>
      <c r="B30" s="333" t="s">
        <v>167</v>
      </c>
      <c r="C30" s="244">
        <v>34.99</v>
      </c>
      <c r="D30" s="227"/>
    </row>
    <row r="31" spans="1:4">
      <c r="A31" s="26">
        <v>28</v>
      </c>
      <c r="B31" s="333" t="s">
        <v>322</v>
      </c>
      <c r="C31" s="244">
        <v>31.56</v>
      </c>
      <c r="D31" s="227"/>
    </row>
    <row r="32" spans="1:4">
      <c r="A32" s="26">
        <v>29</v>
      </c>
      <c r="B32" s="333" t="s">
        <v>125</v>
      </c>
      <c r="C32" s="244">
        <v>30.79</v>
      </c>
      <c r="D32" s="227"/>
    </row>
    <row r="33" spans="1:4">
      <c r="A33" s="26">
        <v>30</v>
      </c>
      <c r="B33" s="333" t="s">
        <v>160</v>
      </c>
      <c r="C33" s="244">
        <v>29.81</v>
      </c>
      <c r="D33" s="227"/>
    </row>
    <row r="34" spans="1:4">
      <c r="A34" s="26">
        <v>31</v>
      </c>
      <c r="B34" s="333" t="s">
        <v>56</v>
      </c>
      <c r="C34" s="244">
        <v>29.48</v>
      </c>
      <c r="D34" s="227"/>
    </row>
    <row r="35" spans="1:4">
      <c r="A35" s="26">
        <v>32</v>
      </c>
      <c r="B35" s="333" t="s">
        <v>229</v>
      </c>
      <c r="C35" s="244">
        <v>26.08</v>
      </c>
      <c r="D35" s="227"/>
    </row>
    <row r="36" spans="1:4">
      <c r="A36" s="26">
        <v>33</v>
      </c>
      <c r="B36" s="333" t="s">
        <v>112</v>
      </c>
      <c r="C36" s="244">
        <v>25.4</v>
      </c>
      <c r="D36" s="227"/>
    </row>
    <row r="37" spans="1:4">
      <c r="A37" s="26">
        <v>34</v>
      </c>
      <c r="B37" s="333" t="s">
        <v>42</v>
      </c>
      <c r="C37" s="244">
        <v>25</v>
      </c>
      <c r="D37" s="227"/>
    </row>
    <row r="38" spans="1:4">
      <c r="A38" s="26">
        <v>35</v>
      </c>
      <c r="B38" s="333" t="s">
        <v>138</v>
      </c>
      <c r="C38" s="244">
        <v>24.89</v>
      </c>
      <c r="D38" s="227"/>
    </row>
    <row r="39" spans="1:4">
      <c r="A39" s="26">
        <v>36</v>
      </c>
      <c r="B39" s="333" t="s">
        <v>139</v>
      </c>
      <c r="C39" s="244">
        <v>24.84</v>
      </c>
      <c r="D39" s="227"/>
    </row>
    <row r="40" spans="1:4">
      <c r="A40" s="26">
        <v>37</v>
      </c>
      <c r="B40" s="333" t="s">
        <v>52</v>
      </c>
      <c r="C40" s="244">
        <v>24.8</v>
      </c>
      <c r="D40" s="227"/>
    </row>
    <row r="41" spans="1:4">
      <c r="A41" s="26">
        <v>38</v>
      </c>
      <c r="B41" s="333" t="s">
        <v>324</v>
      </c>
      <c r="C41" s="244">
        <v>24.8</v>
      </c>
      <c r="D41" s="227"/>
    </row>
    <row r="42" spans="1:4">
      <c r="A42" s="26">
        <v>39</v>
      </c>
      <c r="B42" s="333" t="s">
        <v>105</v>
      </c>
      <c r="C42" s="244">
        <v>23.34</v>
      </c>
      <c r="D42" s="227"/>
    </row>
    <row r="43" spans="1:4">
      <c r="A43" s="26">
        <v>40</v>
      </c>
      <c r="B43" s="333" t="s">
        <v>529</v>
      </c>
      <c r="C43" s="244">
        <v>22.28</v>
      </c>
      <c r="D43" s="227"/>
    </row>
    <row r="44" spans="1:4">
      <c r="A44" s="26">
        <v>41</v>
      </c>
      <c r="B44" s="333" t="s">
        <v>323</v>
      </c>
      <c r="C44" s="244">
        <v>21.27</v>
      </c>
      <c r="D44" s="227"/>
    </row>
    <row r="45" spans="1:4">
      <c r="A45" s="26">
        <v>42</v>
      </c>
      <c r="B45" s="333" t="s">
        <v>132</v>
      </c>
      <c r="C45" s="244">
        <v>21.2</v>
      </c>
      <c r="D45" s="227"/>
    </row>
    <row r="46" spans="1:4">
      <c r="A46" s="26">
        <v>43</v>
      </c>
      <c r="B46" s="333" t="s">
        <v>222</v>
      </c>
      <c r="C46" s="244">
        <v>19.739999999999998</v>
      </c>
      <c r="D46" s="227"/>
    </row>
    <row r="47" spans="1:4">
      <c r="A47" s="26">
        <v>44</v>
      </c>
      <c r="B47" s="333" t="s">
        <v>116</v>
      </c>
      <c r="C47" s="244">
        <v>18.84</v>
      </c>
      <c r="D47" s="227"/>
    </row>
    <row r="48" spans="1:4">
      <c r="A48" s="26">
        <v>45</v>
      </c>
      <c r="B48" s="333" t="s">
        <v>49</v>
      </c>
      <c r="C48" s="244">
        <v>17.82</v>
      </c>
      <c r="D48" s="227"/>
    </row>
    <row r="49" spans="1:4">
      <c r="A49" s="26">
        <v>46</v>
      </c>
      <c r="B49" s="333" t="s">
        <v>65</v>
      </c>
      <c r="C49" s="244">
        <v>17.27</v>
      </c>
      <c r="D49" s="227"/>
    </row>
    <row r="50" spans="1:4">
      <c r="A50" s="26">
        <v>47</v>
      </c>
      <c r="B50" s="333" t="s">
        <v>88</v>
      </c>
      <c r="C50" s="244">
        <v>16.82</v>
      </c>
      <c r="D50" s="227"/>
    </row>
    <row r="51" spans="1:4">
      <c r="A51" s="26">
        <v>48</v>
      </c>
      <c r="B51" s="26" t="s">
        <v>233</v>
      </c>
      <c r="C51" s="47">
        <v>15.8</v>
      </c>
    </row>
    <row r="52" spans="1:4">
      <c r="A52" s="26">
        <v>49</v>
      </c>
      <c r="B52" s="26" t="s">
        <v>237</v>
      </c>
      <c r="C52" s="47">
        <v>15.65</v>
      </c>
    </row>
    <row r="53" spans="1:4">
      <c r="A53" s="26">
        <v>50</v>
      </c>
      <c r="B53" s="26" t="s">
        <v>60</v>
      </c>
      <c r="C53" s="47">
        <v>15.37</v>
      </c>
    </row>
    <row r="54" spans="1:4">
      <c r="A54" s="26">
        <v>51</v>
      </c>
      <c r="B54" s="26" t="s">
        <v>75</v>
      </c>
      <c r="C54" s="47">
        <v>13.74</v>
      </c>
    </row>
    <row r="55" spans="1:4">
      <c r="A55" s="26">
        <v>52</v>
      </c>
      <c r="B55" s="26" t="s">
        <v>30</v>
      </c>
      <c r="C55" s="47">
        <v>13.4</v>
      </c>
    </row>
    <row r="56" spans="1:4">
      <c r="A56" s="26">
        <v>53</v>
      </c>
      <c r="B56" s="26" t="s">
        <v>215</v>
      </c>
      <c r="C56" s="47">
        <v>13</v>
      </c>
    </row>
    <row r="57" spans="1:4">
      <c r="A57" s="26">
        <v>54</v>
      </c>
      <c r="B57" s="26" t="s">
        <v>164</v>
      </c>
      <c r="C57" s="47">
        <v>13</v>
      </c>
    </row>
    <row r="58" spans="1:4">
      <c r="A58" s="26">
        <v>55</v>
      </c>
      <c r="B58" s="26" t="s">
        <v>91</v>
      </c>
      <c r="C58" s="47">
        <v>12.75</v>
      </c>
    </row>
    <row r="59" spans="1:4">
      <c r="A59" s="26">
        <v>56</v>
      </c>
      <c r="B59" s="26" t="s">
        <v>144</v>
      </c>
      <c r="C59" s="47">
        <v>12.37</v>
      </c>
    </row>
    <row r="60" spans="1:4">
      <c r="A60" s="26">
        <v>57</v>
      </c>
      <c r="B60" s="26" t="s">
        <v>134</v>
      </c>
      <c r="C60" s="47">
        <v>12.3</v>
      </c>
    </row>
    <row r="61" spans="1:4">
      <c r="A61" s="26">
        <v>58</v>
      </c>
      <c r="B61" s="26" t="s">
        <v>33</v>
      </c>
      <c r="C61" s="47">
        <v>11.52</v>
      </c>
    </row>
    <row r="62" spans="1:4">
      <c r="A62" s="26">
        <v>59</v>
      </c>
      <c r="B62" s="26" t="s">
        <v>82</v>
      </c>
      <c r="C62" s="47">
        <v>11.32</v>
      </c>
    </row>
    <row r="63" spans="1:4">
      <c r="A63" s="26">
        <v>60</v>
      </c>
      <c r="B63" s="26" t="s">
        <v>192</v>
      </c>
      <c r="C63" s="47">
        <v>10.77</v>
      </c>
    </row>
    <row r="64" spans="1:4">
      <c r="A64" s="26">
        <v>61</v>
      </c>
      <c r="B64" s="26" t="s">
        <v>185</v>
      </c>
      <c r="C64" s="47">
        <v>10.46</v>
      </c>
    </row>
    <row r="65" spans="1:3">
      <c r="A65" s="26">
        <v>62</v>
      </c>
      <c r="B65" s="26" t="s">
        <v>98</v>
      </c>
      <c r="C65" s="47">
        <v>10.16</v>
      </c>
    </row>
    <row r="66" spans="1:3">
      <c r="A66" s="26">
        <v>63</v>
      </c>
      <c r="B66" s="26" t="s">
        <v>140</v>
      </c>
      <c r="C66" s="47">
        <v>9.8800000000000008</v>
      </c>
    </row>
    <row r="67" spans="1:3">
      <c r="A67" s="26">
        <v>64</v>
      </c>
      <c r="B67" s="26" t="s">
        <v>108</v>
      </c>
      <c r="C67" s="47">
        <v>8.73</v>
      </c>
    </row>
    <row r="68" spans="1:3">
      <c r="A68" s="26">
        <v>65</v>
      </c>
      <c r="B68" s="26" t="s">
        <v>142</v>
      </c>
      <c r="C68" s="47">
        <v>8.65</v>
      </c>
    </row>
    <row r="69" spans="1:3">
      <c r="A69" s="26">
        <v>66</v>
      </c>
      <c r="B69" s="26" t="s">
        <v>114</v>
      </c>
      <c r="C69" s="47">
        <v>8.2100000000000009</v>
      </c>
    </row>
    <row r="70" spans="1:3">
      <c r="A70" s="26">
        <v>67</v>
      </c>
      <c r="B70" s="26" t="s">
        <v>129</v>
      </c>
      <c r="C70" s="47">
        <v>7.88</v>
      </c>
    </row>
    <row r="71" spans="1:3">
      <c r="A71" s="26">
        <v>68</v>
      </c>
      <c r="B71" s="26" t="s">
        <v>99</v>
      </c>
      <c r="C71" s="47">
        <v>7.76</v>
      </c>
    </row>
    <row r="72" spans="1:3">
      <c r="A72" s="26">
        <v>69</v>
      </c>
      <c r="B72" s="26" t="s">
        <v>230</v>
      </c>
      <c r="C72" s="47">
        <v>7.4</v>
      </c>
    </row>
    <row r="73" spans="1:3">
      <c r="A73" s="26">
        <v>70</v>
      </c>
      <c r="B73" s="26" t="s">
        <v>47</v>
      </c>
      <c r="C73" s="47">
        <v>7</v>
      </c>
    </row>
    <row r="74" spans="1:3">
      <c r="A74" s="26">
        <v>71</v>
      </c>
      <c r="B74" s="26" t="s">
        <v>96</v>
      </c>
      <c r="C74" s="47">
        <v>7</v>
      </c>
    </row>
    <row r="75" spans="1:3">
      <c r="A75" s="26">
        <v>72</v>
      </c>
      <c r="B75" s="26" t="s">
        <v>119</v>
      </c>
      <c r="C75" s="47">
        <v>5.2</v>
      </c>
    </row>
    <row r="76" spans="1:3">
      <c r="A76" s="26">
        <v>73</v>
      </c>
      <c r="B76" s="26" t="s">
        <v>193</v>
      </c>
      <c r="C76" s="47">
        <v>5.2</v>
      </c>
    </row>
    <row r="77" spans="1:3">
      <c r="A77" s="26">
        <v>74</v>
      </c>
      <c r="B77" s="26" t="s">
        <v>162</v>
      </c>
      <c r="C77" s="47">
        <v>5.0199999999999996</v>
      </c>
    </row>
    <row r="78" spans="1:3">
      <c r="A78" s="26">
        <v>75</v>
      </c>
      <c r="B78" s="26" t="s">
        <v>187</v>
      </c>
      <c r="C78" s="47">
        <v>5</v>
      </c>
    </row>
    <row r="79" spans="1:3">
      <c r="A79" s="26">
        <v>76</v>
      </c>
      <c r="B79" s="26" t="s">
        <v>106</v>
      </c>
      <c r="C79" s="47">
        <v>4.93</v>
      </c>
    </row>
    <row r="80" spans="1:3">
      <c r="A80" s="26">
        <v>77</v>
      </c>
      <c r="B80" s="333" t="s">
        <v>150</v>
      </c>
      <c r="C80" s="320">
        <v>4.8</v>
      </c>
    </row>
    <row r="81" spans="1:3">
      <c r="A81" s="26">
        <v>78</v>
      </c>
      <c r="B81" s="333" t="s">
        <v>236</v>
      </c>
      <c r="C81" s="320">
        <v>4.2</v>
      </c>
    </row>
    <row r="82" spans="1:3">
      <c r="A82" s="26">
        <v>79</v>
      </c>
      <c r="B82" s="333" t="s">
        <v>332</v>
      </c>
      <c r="C82" s="320">
        <v>4.12</v>
      </c>
    </row>
    <row r="83" spans="1:3">
      <c r="A83" s="26">
        <v>80</v>
      </c>
      <c r="B83" s="333" t="s">
        <v>74</v>
      </c>
      <c r="C83" s="320">
        <v>3.78</v>
      </c>
    </row>
    <row r="84" spans="1:3">
      <c r="A84" s="26">
        <v>81</v>
      </c>
      <c r="B84" s="333" t="s">
        <v>85</v>
      </c>
      <c r="C84" s="320">
        <v>3.7</v>
      </c>
    </row>
    <row r="85" spans="1:3">
      <c r="A85" s="26">
        <v>82</v>
      </c>
      <c r="B85" s="333" t="s">
        <v>63</v>
      </c>
      <c r="C85" s="320">
        <v>3.42</v>
      </c>
    </row>
    <row r="86" spans="1:3">
      <c r="A86" s="26">
        <v>83</v>
      </c>
      <c r="B86" s="333" t="s">
        <v>37</v>
      </c>
      <c r="C86" s="320">
        <v>3.16</v>
      </c>
    </row>
    <row r="87" spans="1:3">
      <c r="A87" s="26">
        <v>84</v>
      </c>
      <c r="B87" s="333" t="s">
        <v>29</v>
      </c>
      <c r="C87" s="320">
        <v>3</v>
      </c>
    </row>
    <row r="88" spans="1:3">
      <c r="A88" s="26">
        <v>85</v>
      </c>
      <c r="B88" s="333" t="s">
        <v>102</v>
      </c>
      <c r="C88" s="320">
        <v>2.46</v>
      </c>
    </row>
    <row r="89" spans="1:3">
      <c r="A89" s="26">
        <v>86</v>
      </c>
      <c r="B89" s="333" t="s">
        <v>44</v>
      </c>
      <c r="C89" s="320">
        <v>2.38</v>
      </c>
    </row>
    <row r="90" spans="1:3">
      <c r="A90" s="26">
        <v>87</v>
      </c>
      <c r="B90" s="333" t="s">
        <v>190</v>
      </c>
      <c r="C90" s="320">
        <v>2.35</v>
      </c>
    </row>
    <row r="91" spans="1:3">
      <c r="A91" s="26">
        <v>88</v>
      </c>
      <c r="B91" s="333" t="s">
        <v>153</v>
      </c>
      <c r="C91" s="320">
        <v>2.29</v>
      </c>
    </row>
    <row r="92" spans="1:3">
      <c r="A92" s="26">
        <v>89</v>
      </c>
      <c r="B92" s="333" t="s">
        <v>191</v>
      </c>
      <c r="C92" s="320">
        <v>1.68</v>
      </c>
    </row>
    <row r="93" spans="1:3">
      <c r="A93" s="26">
        <v>90</v>
      </c>
      <c r="B93" s="333" t="s">
        <v>226</v>
      </c>
      <c r="C93" s="320">
        <v>1</v>
      </c>
    </row>
    <row r="94" spans="1:3">
      <c r="A94" s="26"/>
      <c r="C94" s="295"/>
    </row>
    <row r="95" spans="1:3">
      <c r="A95" s="26"/>
      <c r="B95" s="17" t="s">
        <v>11</v>
      </c>
      <c r="C95" s="317">
        <f>MEDIAN(C4:C93)</f>
        <v>17.545000000000002</v>
      </c>
    </row>
    <row r="96" spans="1:3">
      <c r="A96" s="26"/>
      <c r="B96" s="17" t="s">
        <v>10</v>
      </c>
      <c r="C96" s="317">
        <f>AVERAGE(C4:C93)</f>
        <v>26.710222222222217</v>
      </c>
    </row>
    <row r="97" spans="1:3">
      <c r="A97" s="26"/>
      <c r="B97" s="17" t="s">
        <v>239</v>
      </c>
      <c r="C97" s="77">
        <f>SUM(C4:C93)</f>
        <v>2403.9199999999996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A4D4-83F5-493D-B7F9-6DFC2B69B7E1}">
  <sheetPr codeName="Sheet73"/>
  <dimension ref="A1:H96"/>
  <sheetViews>
    <sheetView tabSelected="1" zoomScaleNormal="100" workbookViewId="0">
      <pane ySplit="1" topLeftCell="A2" activePane="bottomLeft" state="frozen"/>
      <selection pane="bottomLeft" activeCell="C92" sqref="C50:C92"/>
      <selection activeCell="D58" sqref="D58"/>
    </sheetView>
  </sheetViews>
  <sheetFormatPr defaultColWidth="8.85546875" defaultRowHeight="12.75"/>
  <cols>
    <col min="1" max="1" width="6.85546875" style="26" customWidth="1"/>
    <col min="2" max="2" width="20.140625" customWidth="1"/>
    <col min="3" max="3" width="10.5703125" style="21" customWidth="1"/>
    <col min="4" max="4" width="14.28515625" customWidth="1"/>
    <col min="5" max="5" width="24.42578125" customWidth="1"/>
    <col min="6" max="6" width="11.28515625" style="54" customWidth="1"/>
    <col min="7" max="7" width="21.5703125" style="54" bestFit="1" customWidth="1"/>
    <col min="8" max="8" width="14.5703125" style="26" bestFit="1" customWidth="1"/>
  </cols>
  <sheetData>
    <row r="1" spans="1:3" ht="15">
      <c r="B1" s="1" t="s">
        <v>566</v>
      </c>
    </row>
    <row r="3" spans="1:3">
      <c r="A3" s="26">
        <v>1</v>
      </c>
      <c r="B3" s="333" t="s">
        <v>190</v>
      </c>
      <c r="C3" s="334">
        <v>5349.36</v>
      </c>
    </row>
    <row r="4" spans="1:3">
      <c r="A4" s="26">
        <v>2</v>
      </c>
      <c r="B4" s="333" t="s">
        <v>59</v>
      </c>
      <c r="C4" s="334">
        <v>5239.33</v>
      </c>
    </row>
    <row r="5" spans="1:3">
      <c r="A5" s="26">
        <v>3</v>
      </c>
      <c r="B5" s="333" t="s">
        <v>134</v>
      </c>
      <c r="C5" s="334">
        <v>5161.87</v>
      </c>
    </row>
    <row r="6" spans="1:3">
      <c r="A6" s="26">
        <v>4</v>
      </c>
      <c r="B6" s="333" t="s">
        <v>192</v>
      </c>
      <c r="C6" s="334">
        <v>5085.6099999999997</v>
      </c>
    </row>
    <row r="7" spans="1:3">
      <c r="A7" s="26">
        <v>5</v>
      </c>
      <c r="B7" s="333" t="s">
        <v>109</v>
      </c>
      <c r="C7" s="334">
        <v>5053.07</v>
      </c>
    </row>
    <row r="8" spans="1:3">
      <c r="A8" s="26">
        <v>6</v>
      </c>
      <c r="B8" s="333" t="s">
        <v>332</v>
      </c>
      <c r="C8" s="334">
        <v>4832.7700000000004</v>
      </c>
    </row>
    <row r="9" spans="1:3">
      <c r="A9" s="26">
        <v>7</v>
      </c>
      <c r="B9" s="333" t="s">
        <v>131</v>
      </c>
      <c r="C9" s="334">
        <v>4829.7299999999996</v>
      </c>
    </row>
    <row r="10" spans="1:3">
      <c r="A10" s="26">
        <v>8</v>
      </c>
      <c r="B10" s="333" t="s">
        <v>227</v>
      </c>
      <c r="C10" s="334">
        <v>4773.59</v>
      </c>
    </row>
    <row r="11" spans="1:3">
      <c r="A11" s="26">
        <v>9</v>
      </c>
      <c r="B11" s="333" t="s">
        <v>38</v>
      </c>
      <c r="C11" s="334">
        <v>4726.54</v>
      </c>
    </row>
    <row r="12" spans="1:3">
      <c r="A12" s="26">
        <v>10</v>
      </c>
      <c r="B12" s="333" t="s">
        <v>52</v>
      </c>
      <c r="C12" s="334">
        <v>4617.58</v>
      </c>
    </row>
    <row r="13" spans="1:3">
      <c r="A13" s="26">
        <v>11</v>
      </c>
      <c r="B13" s="333" t="s">
        <v>65</v>
      </c>
      <c r="C13" s="334">
        <v>4521.8900000000003</v>
      </c>
    </row>
    <row r="14" spans="1:3">
      <c r="A14" s="26">
        <v>12</v>
      </c>
      <c r="B14" s="333" t="s">
        <v>222</v>
      </c>
      <c r="C14" s="334">
        <v>4391.84</v>
      </c>
    </row>
    <row r="15" spans="1:3">
      <c r="A15" s="26">
        <v>13</v>
      </c>
      <c r="B15" s="333" t="s">
        <v>139</v>
      </c>
      <c r="C15" s="334">
        <v>4383.74</v>
      </c>
    </row>
    <row r="16" spans="1:3">
      <c r="A16" s="26">
        <v>14</v>
      </c>
      <c r="B16" s="333" t="s">
        <v>70</v>
      </c>
      <c r="C16" s="334">
        <v>4206.1400000000003</v>
      </c>
    </row>
    <row r="17" spans="1:3">
      <c r="A17" s="26">
        <v>15</v>
      </c>
      <c r="B17" s="333" t="s">
        <v>32</v>
      </c>
      <c r="C17" s="334">
        <v>4189.5</v>
      </c>
    </row>
    <row r="18" spans="1:3">
      <c r="A18" s="26">
        <v>16</v>
      </c>
      <c r="B18" s="333" t="s">
        <v>132</v>
      </c>
      <c r="C18" s="334">
        <v>4130.1899999999996</v>
      </c>
    </row>
    <row r="19" spans="1:3">
      <c r="A19" s="26">
        <v>17</v>
      </c>
      <c r="B19" s="333" t="s">
        <v>60</v>
      </c>
      <c r="C19" s="334">
        <v>4100.2</v>
      </c>
    </row>
    <row r="20" spans="1:3">
      <c r="A20" s="26">
        <v>18</v>
      </c>
      <c r="B20" s="333" t="s">
        <v>88</v>
      </c>
      <c r="C20" s="334">
        <v>4043.34</v>
      </c>
    </row>
    <row r="21" spans="1:3">
      <c r="A21" s="26">
        <v>19</v>
      </c>
      <c r="B21" s="333" t="s">
        <v>164</v>
      </c>
      <c r="C21" s="334">
        <v>4023.77</v>
      </c>
    </row>
    <row r="22" spans="1:3">
      <c r="A22" s="26">
        <v>20</v>
      </c>
      <c r="B22" s="333" t="s">
        <v>144</v>
      </c>
      <c r="C22" s="334">
        <v>3856.51</v>
      </c>
    </row>
    <row r="23" spans="1:3">
      <c r="A23" s="26">
        <v>21</v>
      </c>
      <c r="B23" s="333" t="s">
        <v>324</v>
      </c>
      <c r="C23" s="334">
        <v>3839.07</v>
      </c>
    </row>
    <row r="24" spans="1:3">
      <c r="A24" s="26">
        <v>22</v>
      </c>
      <c r="B24" s="333" t="s">
        <v>57</v>
      </c>
      <c r="C24" s="334">
        <v>3776.7</v>
      </c>
    </row>
    <row r="25" spans="1:3">
      <c r="A25" s="26">
        <v>23</v>
      </c>
      <c r="B25" s="333" t="s">
        <v>528</v>
      </c>
      <c r="C25" s="334">
        <v>3771.48</v>
      </c>
    </row>
    <row r="26" spans="1:3">
      <c r="A26" s="26">
        <v>24</v>
      </c>
      <c r="B26" s="333" t="s">
        <v>92</v>
      </c>
      <c r="C26" s="334">
        <v>3694.48</v>
      </c>
    </row>
    <row r="27" spans="1:3">
      <c r="A27" s="26">
        <v>25</v>
      </c>
      <c r="B27" s="333" t="s">
        <v>153</v>
      </c>
      <c r="C27" s="334">
        <v>3676.42</v>
      </c>
    </row>
    <row r="28" spans="1:3">
      <c r="A28" s="26">
        <v>26</v>
      </c>
      <c r="B28" s="333" t="s">
        <v>76</v>
      </c>
      <c r="C28" s="334">
        <v>3659.95</v>
      </c>
    </row>
    <row r="29" spans="1:3">
      <c r="A29" s="26">
        <v>27</v>
      </c>
      <c r="B29" s="333" t="s">
        <v>226</v>
      </c>
      <c r="C29" s="334">
        <v>3577</v>
      </c>
    </row>
    <row r="30" spans="1:3">
      <c r="A30" s="26">
        <v>28</v>
      </c>
      <c r="B30" s="333" t="s">
        <v>112</v>
      </c>
      <c r="C30" s="334">
        <v>3560.98</v>
      </c>
    </row>
    <row r="31" spans="1:3">
      <c r="A31" s="26">
        <v>29</v>
      </c>
      <c r="B31" s="333" t="s">
        <v>126</v>
      </c>
      <c r="C31" s="334">
        <v>3534.86</v>
      </c>
    </row>
    <row r="32" spans="1:3">
      <c r="A32" s="26">
        <v>30</v>
      </c>
      <c r="B32" s="333" t="s">
        <v>135</v>
      </c>
      <c r="C32" s="334">
        <v>3522.21</v>
      </c>
    </row>
    <row r="33" spans="1:3">
      <c r="A33" s="26">
        <v>31</v>
      </c>
      <c r="B33" s="333" t="s">
        <v>104</v>
      </c>
      <c r="C33" s="334">
        <v>3500.52</v>
      </c>
    </row>
    <row r="34" spans="1:3">
      <c r="A34" s="26">
        <v>32</v>
      </c>
      <c r="B34" s="333" t="s">
        <v>145</v>
      </c>
      <c r="C34" s="334">
        <v>3491.95</v>
      </c>
    </row>
    <row r="35" spans="1:3">
      <c r="A35" s="26">
        <v>33</v>
      </c>
      <c r="B35" s="333" t="s">
        <v>54</v>
      </c>
      <c r="C35" s="334">
        <v>3475.51</v>
      </c>
    </row>
    <row r="36" spans="1:3">
      <c r="A36" s="26">
        <v>34</v>
      </c>
      <c r="B36" s="333" t="s">
        <v>85</v>
      </c>
      <c r="C36" s="334">
        <v>3435.95</v>
      </c>
    </row>
    <row r="37" spans="1:3">
      <c r="A37" s="26">
        <v>35</v>
      </c>
      <c r="B37" s="333" t="s">
        <v>124</v>
      </c>
      <c r="C37" s="334">
        <v>3432.97</v>
      </c>
    </row>
    <row r="38" spans="1:3">
      <c r="A38" s="26">
        <v>36</v>
      </c>
      <c r="B38" s="333" t="s">
        <v>193</v>
      </c>
      <c r="C38" s="334">
        <v>3386.15</v>
      </c>
    </row>
    <row r="39" spans="1:3">
      <c r="A39" s="26">
        <v>37</v>
      </c>
      <c r="B39" s="333" t="s">
        <v>236</v>
      </c>
      <c r="C39" s="334">
        <v>3369.52</v>
      </c>
    </row>
    <row r="40" spans="1:3">
      <c r="A40" s="26">
        <v>38</v>
      </c>
      <c r="B40" s="333" t="s">
        <v>30</v>
      </c>
      <c r="C40" s="334">
        <v>3323.88</v>
      </c>
    </row>
    <row r="41" spans="1:3">
      <c r="A41" s="26">
        <v>39</v>
      </c>
      <c r="B41" s="333" t="s">
        <v>56</v>
      </c>
      <c r="C41" s="334">
        <v>3253.7</v>
      </c>
    </row>
    <row r="42" spans="1:3">
      <c r="A42" s="26">
        <v>40</v>
      </c>
      <c r="B42" s="333" t="s">
        <v>191</v>
      </c>
      <c r="C42" s="334">
        <v>3229.17</v>
      </c>
    </row>
    <row r="43" spans="1:3">
      <c r="A43" s="26">
        <v>41</v>
      </c>
      <c r="B43" s="333" t="s">
        <v>166</v>
      </c>
      <c r="C43" s="334">
        <v>3207.25</v>
      </c>
    </row>
    <row r="44" spans="1:3">
      <c r="A44" s="26">
        <v>42</v>
      </c>
      <c r="B44" s="333" t="s">
        <v>42</v>
      </c>
      <c r="C44" s="334">
        <v>3149.6</v>
      </c>
    </row>
    <row r="45" spans="1:3">
      <c r="A45" s="26">
        <v>43</v>
      </c>
      <c r="B45" s="333" t="s">
        <v>326</v>
      </c>
      <c r="C45" s="334">
        <v>3118.4</v>
      </c>
    </row>
    <row r="46" spans="1:3">
      <c r="A46" s="26">
        <v>44</v>
      </c>
      <c r="B46" s="333" t="s">
        <v>119</v>
      </c>
      <c r="C46" s="334">
        <v>3117.69</v>
      </c>
    </row>
    <row r="47" spans="1:3">
      <c r="A47" s="26">
        <v>45</v>
      </c>
      <c r="B47" s="333" t="s">
        <v>323</v>
      </c>
      <c r="C47" s="334">
        <v>3114.29</v>
      </c>
    </row>
    <row r="48" spans="1:3">
      <c r="A48" s="26">
        <v>46</v>
      </c>
      <c r="B48" s="333" t="s">
        <v>114</v>
      </c>
      <c r="C48" s="334">
        <v>3113.64</v>
      </c>
    </row>
    <row r="49" spans="1:3">
      <c r="A49" s="26">
        <v>47</v>
      </c>
      <c r="B49" s="333" t="s">
        <v>228</v>
      </c>
      <c r="C49" s="334">
        <v>3101.81</v>
      </c>
    </row>
    <row r="50" spans="1:3">
      <c r="A50" s="26">
        <v>48</v>
      </c>
      <c r="B50" s="26" t="s">
        <v>322</v>
      </c>
      <c r="C50" s="70">
        <v>3101.62</v>
      </c>
    </row>
    <row r="51" spans="1:3">
      <c r="A51" s="26">
        <v>49</v>
      </c>
      <c r="B51" s="26" t="s">
        <v>99</v>
      </c>
      <c r="C51" s="70">
        <v>3093.56</v>
      </c>
    </row>
    <row r="52" spans="1:3">
      <c r="A52" s="26">
        <v>50</v>
      </c>
      <c r="B52" s="26" t="s">
        <v>138</v>
      </c>
      <c r="C52" s="70">
        <v>3068.06</v>
      </c>
    </row>
    <row r="53" spans="1:3">
      <c r="A53" s="26">
        <v>51</v>
      </c>
      <c r="B53" s="26" t="s">
        <v>33</v>
      </c>
      <c r="C53" s="70">
        <v>3042.19</v>
      </c>
    </row>
    <row r="54" spans="1:3">
      <c r="A54" s="26">
        <v>52</v>
      </c>
      <c r="B54" s="26" t="s">
        <v>98</v>
      </c>
      <c r="C54" s="70">
        <v>2961.81</v>
      </c>
    </row>
    <row r="55" spans="1:3">
      <c r="A55" s="26">
        <v>53</v>
      </c>
      <c r="B55" s="26" t="s">
        <v>189</v>
      </c>
      <c r="C55" s="70">
        <v>2937.63</v>
      </c>
    </row>
    <row r="56" spans="1:3">
      <c r="A56" s="26">
        <v>54</v>
      </c>
      <c r="B56" s="26" t="s">
        <v>232</v>
      </c>
      <c r="C56" s="70">
        <v>2936.13</v>
      </c>
    </row>
    <row r="57" spans="1:3">
      <c r="A57" s="26">
        <v>55</v>
      </c>
      <c r="B57" s="26" t="s">
        <v>75</v>
      </c>
      <c r="C57" s="70">
        <v>2864.77</v>
      </c>
    </row>
    <row r="58" spans="1:3">
      <c r="A58" s="26">
        <v>56</v>
      </c>
      <c r="B58" s="26" t="s">
        <v>185</v>
      </c>
      <c r="C58" s="70">
        <v>2818.74</v>
      </c>
    </row>
    <row r="59" spans="1:3">
      <c r="A59" s="26">
        <v>57</v>
      </c>
      <c r="B59" s="26" t="s">
        <v>82</v>
      </c>
      <c r="C59" s="70">
        <v>2808.83</v>
      </c>
    </row>
    <row r="60" spans="1:3">
      <c r="A60" s="26">
        <v>58</v>
      </c>
      <c r="B60" s="26" t="s">
        <v>37</v>
      </c>
      <c r="C60" s="70">
        <v>2787.97</v>
      </c>
    </row>
    <row r="61" spans="1:3">
      <c r="A61" s="26">
        <v>59</v>
      </c>
      <c r="B61" s="26" t="s">
        <v>137</v>
      </c>
      <c r="C61" s="70">
        <v>2763.67</v>
      </c>
    </row>
    <row r="62" spans="1:3">
      <c r="A62" s="26">
        <v>60</v>
      </c>
      <c r="B62" s="26" t="s">
        <v>79</v>
      </c>
      <c r="C62" s="70">
        <v>2748.33</v>
      </c>
    </row>
    <row r="63" spans="1:3">
      <c r="A63" s="26">
        <v>61</v>
      </c>
      <c r="B63" s="26" t="s">
        <v>237</v>
      </c>
      <c r="C63" s="70">
        <v>2722.81</v>
      </c>
    </row>
    <row r="64" spans="1:3">
      <c r="A64" s="26">
        <v>62</v>
      </c>
      <c r="B64" s="26" t="s">
        <v>229</v>
      </c>
      <c r="C64" s="70">
        <v>2672.74</v>
      </c>
    </row>
    <row r="65" spans="1:3">
      <c r="A65" s="26">
        <v>63</v>
      </c>
      <c r="B65" s="26" t="s">
        <v>96</v>
      </c>
      <c r="C65" s="70">
        <v>2528</v>
      </c>
    </row>
    <row r="66" spans="1:3">
      <c r="A66" s="26">
        <v>64</v>
      </c>
      <c r="B66" s="26" t="s">
        <v>529</v>
      </c>
      <c r="C66" s="70">
        <v>2502.42</v>
      </c>
    </row>
    <row r="67" spans="1:3">
      <c r="A67" s="26">
        <v>65</v>
      </c>
      <c r="B67" s="26" t="s">
        <v>108</v>
      </c>
      <c r="C67" s="70">
        <v>2469.19</v>
      </c>
    </row>
    <row r="68" spans="1:3">
      <c r="A68" s="26">
        <v>66</v>
      </c>
      <c r="B68" s="26" t="s">
        <v>47</v>
      </c>
      <c r="C68" s="70">
        <v>2461.4299999999998</v>
      </c>
    </row>
    <row r="69" spans="1:3">
      <c r="A69" s="26">
        <v>67</v>
      </c>
      <c r="B69" s="26" t="s">
        <v>142</v>
      </c>
      <c r="C69" s="70">
        <v>2451.6799999999998</v>
      </c>
    </row>
    <row r="70" spans="1:3">
      <c r="A70" s="26">
        <v>68</v>
      </c>
      <c r="B70" s="26" t="s">
        <v>102</v>
      </c>
      <c r="C70" s="70">
        <v>2449.19</v>
      </c>
    </row>
    <row r="71" spans="1:3">
      <c r="A71" s="26">
        <v>69</v>
      </c>
      <c r="B71" s="26" t="s">
        <v>160</v>
      </c>
      <c r="C71" s="70">
        <v>2440.2199999999998</v>
      </c>
    </row>
    <row r="72" spans="1:3">
      <c r="A72" s="26">
        <v>70</v>
      </c>
      <c r="B72" s="26" t="s">
        <v>74</v>
      </c>
      <c r="C72" s="70">
        <v>2422.75</v>
      </c>
    </row>
    <row r="73" spans="1:3">
      <c r="A73" s="26">
        <v>71</v>
      </c>
      <c r="B73" s="26" t="s">
        <v>125</v>
      </c>
      <c r="C73" s="70">
        <v>2394.02</v>
      </c>
    </row>
    <row r="74" spans="1:3">
      <c r="A74" s="26">
        <v>72</v>
      </c>
      <c r="B74" s="26" t="s">
        <v>140</v>
      </c>
      <c r="C74" s="70">
        <v>2385.9299999999998</v>
      </c>
    </row>
    <row r="75" spans="1:3">
      <c r="A75" s="26">
        <v>73</v>
      </c>
      <c r="B75" s="26" t="s">
        <v>105</v>
      </c>
      <c r="C75" s="70">
        <v>2364.91</v>
      </c>
    </row>
    <row r="76" spans="1:3">
      <c r="A76" s="26">
        <v>74</v>
      </c>
      <c r="B76" s="26" t="s">
        <v>49</v>
      </c>
      <c r="C76" s="70">
        <v>2283.17</v>
      </c>
    </row>
    <row r="77" spans="1:3">
      <c r="A77" s="26">
        <v>75</v>
      </c>
      <c r="B77" s="26" t="s">
        <v>106</v>
      </c>
      <c r="C77" s="70">
        <v>2280.3200000000002</v>
      </c>
    </row>
    <row r="78" spans="1:3">
      <c r="A78" s="26">
        <v>76</v>
      </c>
      <c r="B78" s="26" t="s">
        <v>325</v>
      </c>
      <c r="C78" s="70">
        <v>2127.4899999999998</v>
      </c>
    </row>
    <row r="79" spans="1:3">
      <c r="A79" s="26">
        <v>77</v>
      </c>
      <c r="B79" s="26" t="s">
        <v>163</v>
      </c>
      <c r="C79" s="70">
        <v>2123.19</v>
      </c>
    </row>
    <row r="80" spans="1:3">
      <c r="A80" s="26">
        <v>78</v>
      </c>
      <c r="B80" s="333" t="s">
        <v>233</v>
      </c>
      <c r="C80" s="334">
        <v>2051.46</v>
      </c>
    </row>
    <row r="81" spans="1:3">
      <c r="A81" s="26">
        <v>79</v>
      </c>
      <c r="B81" s="333" t="s">
        <v>129</v>
      </c>
      <c r="C81" s="334">
        <v>1855.71</v>
      </c>
    </row>
    <row r="82" spans="1:3">
      <c r="A82" s="26">
        <v>80</v>
      </c>
      <c r="B82" s="333" t="s">
        <v>230</v>
      </c>
      <c r="C82" s="334">
        <v>1790.27</v>
      </c>
    </row>
    <row r="83" spans="1:3">
      <c r="A83" s="26">
        <v>81</v>
      </c>
      <c r="B83" s="333" t="s">
        <v>187</v>
      </c>
      <c r="C83" s="334">
        <v>1763.2</v>
      </c>
    </row>
    <row r="84" spans="1:3">
      <c r="A84" s="26">
        <v>82</v>
      </c>
      <c r="B84" s="333" t="s">
        <v>167</v>
      </c>
      <c r="C84" s="334">
        <v>1671.33</v>
      </c>
    </row>
    <row r="85" spans="1:3">
      <c r="A85" s="26">
        <v>83</v>
      </c>
      <c r="B85" s="333" t="s">
        <v>116</v>
      </c>
      <c r="C85" s="334">
        <v>1598.83</v>
      </c>
    </row>
    <row r="86" spans="1:3">
      <c r="A86" s="26">
        <v>84</v>
      </c>
      <c r="B86" s="333" t="s">
        <v>215</v>
      </c>
      <c r="C86" s="334">
        <v>1561</v>
      </c>
    </row>
    <row r="87" spans="1:3">
      <c r="A87" s="26">
        <v>85</v>
      </c>
      <c r="B87" s="333" t="s">
        <v>91</v>
      </c>
      <c r="C87" s="334">
        <v>1455.14</v>
      </c>
    </row>
    <row r="88" spans="1:3">
      <c r="A88" s="26">
        <v>86</v>
      </c>
      <c r="B88" s="333" t="s">
        <v>162</v>
      </c>
      <c r="C88" s="334">
        <v>1422.71</v>
      </c>
    </row>
    <row r="89" spans="1:3">
      <c r="A89" s="26">
        <v>87</v>
      </c>
      <c r="B89" s="333" t="s">
        <v>150</v>
      </c>
      <c r="C89" s="334">
        <v>1354.58</v>
      </c>
    </row>
    <row r="90" spans="1:3">
      <c r="A90" s="26">
        <v>88</v>
      </c>
      <c r="B90" s="333" t="s">
        <v>63</v>
      </c>
      <c r="C90" s="334">
        <v>1276.32</v>
      </c>
    </row>
    <row r="91" spans="1:3">
      <c r="A91" s="26">
        <v>89</v>
      </c>
      <c r="B91" s="333" t="s">
        <v>44</v>
      </c>
      <c r="C91" s="334">
        <v>1090.76</v>
      </c>
    </row>
    <row r="92" spans="1:3">
      <c r="A92" s="26">
        <v>90</v>
      </c>
      <c r="B92" s="333" t="s">
        <v>29</v>
      </c>
      <c r="C92" s="334">
        <v>758.67</v>
      </c>
    </row>
    <row r="93" spans="1:3">
      <c r="C93" s="295"/>
    </row>
    <row r="94" spans="1:3">
      <c r="C94" s="295"/>
    </row>
    <row r="95" spans="1:3">
      <c r="B95" s="17" t="s">
        <v>11</v>
      </c>
      <c r="C95" s="332">
        <f>MEDIAN(C3:C92)</f>
        <v>3113.9650000000001</v>
      </c>
    </row>
    <row r="96" spans="1:3">
      <c r="B96" s="17" t="s">
        <v>10</v>
      </c>
      <c r="C96" s="246">
        <f>AVERAGE(C3:C92)</f>
        <v>3140.1607777777795</v>
      </c>
    </row>
  </sheetData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06E6-48D9-42BA-B36F-8B6341B7066E}">
  <dimension ref="A1:L98"/>
  <sheetViews>
    <sheetView zoomScaleNormal="100" workbookViewId="0">
      <pane ySplit="3" topLeftCell="A4" activePane="bottomLeft" state="frozen"/>
      <selection pane="bottomLeft" activeCell="E13" sqref="E13"/>
      <selection activeCell="D58" sqref="D58"/>
    </sheetView>
  </sheetViews>
  <sheetFormatPr defaultRowHeight="12.75"/>
  <cols>
    <col min="1" max="1" width="7.28515625" customWidth="1"/>
    <col min="2" max="2" width="19.28515625" customWidth="1"/>
    <col min="3" max="3" width="7.7109375" style="276" customWidth="1"/>
    <col min="4" max="4" width="10.7109375" customWidth="1"/>
    <col min="5" max="5" width="8.7109375" customWidth="1"/>
    <col min="6" max="6" width="20.85546875" customWidth="1"/>
    <col min="7" max="7" width="10.28515625" style="276" customWidth="1"/>
    <col min="8" max="8" width="19.140625" bestFit="1" customWidth="1"/>
    <col min="9" max="9" width="7.140625" bestFit="1" customWidth="1"/>
    <col min="11" max="11" width="21.5703125" bestFit="1" customWidth="1"/>
    <col min="12" max="12" width="8.7109375" style="276"/>
  </cols>
  <sheetData>
    <row r="1" spans="1:7" ht="15">
      <c r="B1" s="1" t="s">
        <v>567</v>
      </c>
      <c r="C1" s="246"/>
      <c r="D1" s="204"/>
      <c r="F1" s="69"/>
      <c r="G1" s="335"/>
    </row>
    <row r="2" spans="1:7">
      <c r="B2" s="14" t="s">
        <v>568</v>
      </c>
      <c r="C2" s="246"/>
      <c r="D2" s="204"/>
      <c r="F2" s="69"/>
      <c r="G2" s="335"/>
    </row>
    <row r="3" spans="1:7">
      <c r="B3" s="14" t="s">
        <v>569</v>
      </c>
      <c r="C3" s="246"/>
      <c r="D3" s="204"/>
      <c r="F3" s="69"/>
      <c r="G3" s="335"/>
    </row>
    <row r="4" spans="1:7">
      <c r="C4" s="246"/>
      <c r="D4" s="204"/>
      <c r="F4" s="69"/>
      <c r="G4" s="335"/>
    </row>
    <row r="5" spans="1:7">
      <c r="A5" s="26">
        <v>1</v>
      </c>
      <c r="B5" s="229" t="s">
        <v>126</v>
      </c>
      <c r="C5" s="244">
        <v>41</v>
      </c>
      <c r="D5" s="227"/>
    </row>
    <row r="6" spans="1:7">
      <c r="A6" s="26">
        <v>2</v>
      </c>
      <c r="B6" s="229" t="s">
        <v>528</v>
      </c>
      <c r="C6" s="244">
        <v>30.47</v>
      </c>
      <c r="D6" s="227"/>
    </row>
    <row r="7" spans="1:7">
      <c r="A7" s="26">
        <v>3</v>
      </c>
      <c r="B7" s="229" t="s">
        <v>59</v>
      </c>
      <c r="C7" s="244">
        <v>28</v>
      </c>
      <c r="D7" s="227"/>
    </row>
    <row r="8" spans="1:7">
      <c r="A8" s="26">
        <v>4</v>
      </c>
      <c r="B8" s="229" t="s">
        <v>326</v>
      </c>
      <c r="C8" s="244">
        <v>27.7</v>
      </c>
      <c r="D8" s="227"/>
    </row>
    <row r="9" spans="1:7">
      <c r="A9" s="26">
        <v>5</v>
      </c>
      <c r="B9" s="229" t="s">
        <v>124</v>
      </c>
      <c r="C9" s="244">
        <v>27.66</v>
      </c>
      <c r="D9" s="227"/>
    </row>
    <row r="10" spans="1:7">
      <c r="A10" s="26">
        <v>6</v>
      </c>
      <c r="B10" s="229" t="s">
        <v>57</v>
      </c>
      <c r="C10" s="244">
        <v>27</v>
      </c>
      <c r="D10" s="227"/>
    </row>
    <row r="11" spans="1:7">
      <c r="A11" s="26">
        <v>7</v>
      </c>
      <c r="B11" s="229" t="s">
        <v>131</v>
      </c>
      <c r="C11" s="244">
        <v>27</v>
      </c>
      <c r="D11" s="227"/>
    </row>
    <row r="12" spans="1:7">
      <c r="A12" s="26">
        <v>8</v>
      </c>
      <c r="B12" s="229" t="s">
        <v>145</v>
      </c>
      <c r="C12" s="244">
        <v>26.76</v>
      </c>
      <c r="D12" s="227"/>
    </row>
    <row r="13" spans="1:7">
      <c r="A13" s="26">
        <v>9</v>
      </c>
      <c r="B13" s="229" t="s">
        <v>79</v>
      </c>
      <c r="C13" s="244">
        <v>23.83</v>
      </c>
      <c r="D13" s="227"/>
    </row>
    <row r="14" spans="1:7">
      <c r="A14" s="26">
        <v>10</v>
      </c>
      <c r="B14" s="229" t="s">
        <v>38</v>
      </c>
      <c r="C14" s="244">
        <v>21</v>
      </c>
      <c r="D14" s="227"/>
    </row>
    <row r="15" spans="1:7">
      <c r="A15" s="26">
        <v>11</v>
      </c>
      <c r="B15" s="229" t="s">
        <v>166</v>
      </c>
      <c r="C15" s="244">
        <v>19.399999999999999</v>
      </c>
      <c r="D15" s="227"/>
    </row>
    <row r="16" spans="1:7">
      <c r="A16" s="26">
        <v>12</v>
      </c>
      <c r="B16" s="229" t="s">
        <v>137</v>
      </c>
      <c r="C16" s="244">
        <v>17.84</v>
      </c>
      <c r="D16" s="227"/>
    </row>
    <row r="17" spans="1:4">
      <c r="A17" s="26">
        <v>13</v>
      </c>
      <c r="B17" s="229" t="s">
        <v>92</v>
      </c>
      <c r="C17" s="244">
        <v>17.8</v>
      </c>
      <c r="D17" s="227"/>
    </row>
    <row r="18" spans="1:4">
      <c r="A18" s="26">
        <v>14</v>
      </c>
      <c r="B18" s="229" t="s">
        <v>189</v>
      </c>
      <c r="C18" s="244">
        <v>17.600000000000001</v>
      </c>
      <c r="D18" s="227"/>
    </row>
    <row r="19" spans="1:4">
      <c r="A19" s="26">
        <v>15</v>
      </c>
      <c r="B19" s="229" t="s">
        <v>232</v>
      </c>
      <c r="C19" s="244">
        <v>17</v>
      </c>
      <c r="D19" s="227"/>
    </row>
    <row r="20" spans="1:4">
      <c r="A20" s="26">
        <v>16</v>
      </c>
      <c r="B20" s="229" t="s">
        <v>163</v>
      </c>
      <c r="C20" s="244">
        <v>16.89</v>
      </c>
      <c r="D20" s="227"/>
    </row>
    <row r="21" spans="1:4">
      <c r="A21" s="26">
        <v>17</v>
      </c>
      <c r="B21" s="229" t="s">
        <v>227</v>
      </c>
      <c r="C21" s="244">
        <v>16.5</v>
      </c>
      <c r="D21" s="227"/>
    </row>
    <row r="22" spans="1:4">
      <c r="A22" s="26">
        <v>18</v>
      </c>
      <c r="B22" s="229" t="s">
        <v>54</v>
      </c>
      <c r="C22" s="244">
        <v>15.6</v>
      </c>
      <c r="D22" s="227"/>
    </row>
    <row r="23" spans="1:4">
      <c r="A23" s="26">
        <v>19</v>
      </c>
      <c r="B23" s="229" t="s">
        <v>228</v>
      </c>
      <c r="C23" s="244">
        <v>13</v>
      </c>
      <c r="D23" s="227"/>
    </row>
    <row r="24" spans="1:4">
      <c r="A24" s="26">
        <v>20</v>
      </c>
      <c r="B24" s="229" t="s">
        <v>104</v>
      </c>
      <c r="C24" s="244">
        <v>13</v>
      </c>
      <c r="D24" s="227"/>
    </row>
    <row r="25" spans="1:4">
      <c r="A25" s="26">
        <v>21</v>
      </c>
      <c r="B25" s="229" t="s">
        <v>135</v>
      </c>
      <c r="C25" s="244">
        <v>13</v>
      </c>
      <c r="D25" s="227"/>
    </row>
    <row r="26" spans="1:4">
      <c r="A26" s="26">
        <v>22</v>
      </c>
      <c r="B26" s="229" t="s">
        <v>32</v>
      </c>
      <c r="C26" s="244">
        <v>12.8</v>
      </c>
      <c r="D26" s="227"/>
    </row>
    <row r="27" spans="1:4">
      <c r="A27" s="26">
        <v>23</v>
      </c>
      <c r="B27" s="229" t="s">
        <v>125</v>
      </c>
      <c r="C27" s="244">
        <v>12.8</v>
      </c>
      <c r="D27" s="227"/>
    </row>
    <row r="28" spans="1:4">
      <c r="A28" s="26">
        <v>24</v>
      </c>
      <c r="B28" s="229" t="s">
        <v>322</v>
      </c>
      <c r="C28" s="244">
        <v>12.6</v>
      </c>
      <c r="D28" s="227"/>
    </row>
    <row r="29" spans="1:4">
      <c r="A29" s="26">
        <v>25</v>
      </c>
      <c r="B29" s="229" t="s">
        <v>160</v>
      </c>
      <c r="C29" s="244">
        <v>12</v>
      </c>
      <c r="D29" s="227"/>
    </row>
    <row r="30" spans="1:4">
      <c r="A30" s="26">
        <v>26</v>
      </c>
      <c r="B30" s="229" t="s">
        <v>109</v>
      </c>
      <c r="C30" s="244">
        <v>11.2</v>
      </c>
      <c r="D30" s="227"/>
    </row>
    <row r="31" spans="1:4">
      <c r="A31" s="26">
        <v>27</v>
      </c>
      <c r="B31" s="229" t="s">
        <v>42</v>
      </c>
      <c r="C31" s="244">
        <v>10</v>
      </c>
      <c r="D31" s="227"/>
    </row>
    <row r="32" spans="1:4">
      <c r="A32" s="26">
        <v>28</v>
      </c>
      <c r="B32" s="229" t="s">
        <v>70</v>
      </c>
      <c r="C32" s="244">
        <v>10</v>
      </c>
      <c r="D32" s="227"/>
    </row>
    <row r="33" spans="1:4">
      <c r="A33" s="26">
        <v>29</v>
      </c>
      <c r="B33" s="229" t="s">
        <v>139</v>
      </c>
      <c r="C33" s="244">
        <v>10</v>
      </c>
      <c r="D33" s="227"/>
    </row>
    <row r="34" spans="1:4">
      <c r="A34" s="26">
        <v>30</v>
      </c>
      <c r="B34" s="229" t="s">
        <v>116</v>
      </c>
      <c r="C34" s="244">
        <v>9.6</v>
      </c>
      <c r="D34" s="227"/>
    </row>
    <row r="35" spans="1:4">
      <c r="A35" s="26">
        <v>31</v>
      </c>
      <c r="B35" s="229" t="s">
        <v>52</v>
      </c>
      <c r="C35" s="244">
        <v>9.4</v>
      </c>
      <c r="D35" s="227"/>
    </row>
    <row r="36" spans="1:4">
      <c r="A36" s="26">
        <v>32</v>
      </c>
      <c r="B36" s="229" t="s">
        <v>324</v>
      </c>
      <c r="C36" s="244">
        <v>9</v>
      </c>
      <c r="D36" s="227"/>
    </row>
    <row r="37" spans="1:4">
      <c r="A37" s="26">
        <v>33</v>
      </c>
      <c r="B37" s="229" t="s">
        <v>325</v>
      </c>
      <c r="C37" s="244">
        <v>9</v>
      </c>
      <c r="D37" s="227"/>
    </row>
    <row r="38" spans="1:4">
      <c r="A38" s="26">
        <v>34</v>
      </c>
      <c r="B38" s="229" t="s">
        <v>105</v>
      </c>
      <c r="C38" s="244">
        <v>8.86</v>
      </c>
      <c r="D38" s="227"/>
    </row>
    <row r="39" spans="1:4">
      <c r="A39" s="26">
        <v>35</v>
      </c>
      <c r="B39" s="229" t="s">
        <v>167</v>
      </c>
      <c r="C39" s="244">
        <v>8.8000000000000007</v>
      </c>
      <c r="D39" s="227"/>
    </row>
    <row r="40" spans="1:4">
      <c r="A40" s="26">
        <v>36</v>
      </c>
      <c r="B40" s="229" t="s">
        <v>132</v>
      </c>
      <c r="C40" s="244">
        <v>8.6</v>
      </c>
      <c r="D40" s="227"/>
    </row>
    <row r="41" spans="1:4">
      <c r="A41" s="26">
        <v>37</v>
      </c>
      <c r="B41" s="229" t="s">
        <v>222</v>
      </c>
      <c r="C41" s="244">
        <v>8.0500000000000007</v>
      </c>
      <c r="D41" s="227"/>
    </row>
    <row r="42" spans="1:4">
      <c r="A42" s="26">
        <v>38</v>
      </c>
      <c r="B42" s="229" t="s">
        <v>229</v>
      </c>
      <c r="C42" s="244">
        <v>8</v>
      </c>
      <c r="D42" s="227"/>
    </row>
    <row r="43" spans="1:4">
      <c r="A43" s="26">
        <v>39</v>
      </c>
      <c r="B43" s="229" t="s">
        <v>60</v>
      </c>
      <c r="C43" s="244">
        <v>7.5</v>
      </c>
      <c r="D43" s="227"/>
    </row>
    <row r="44" spans="1:4">
      <c r="A44" s="26">
        <v>40</v>
      </c>
      <c r="B44" s="229" t="s">
        <v>56</v>
      </c>
      <c r="C44" s="244">
        <v>7.41</v>
      </c>
      <c r="D44" s="227"/>
    </row>
    <row r="45" spans="1:4">
      <c r="A45" s="26">
        <v>41</v>
      </c>
      <c r="B45" s="229" t="s">
        <v>49</v>
      </c>
      <c r="C45" s="244">
        <v>7</v>
      </c>
      <c r="D45" s="227"/>
    </row>
    <row r="46" spans="1:4">
      <c r="A46" s="26">
        <v>42</v>
      </c>
      <c r="B46" s="229" t="s">
        <v>76</v>
      </c>
      <c r="C46" s="244">
        <v>7</v>
      </c>
      <c r="D46" s="227"/>
    </row>
    <row r="47" spans="1:4">
      <c r="A47" s="26">
        <v>43</v>
      </c>
      <c r="B47" s="229" t="s">
        <v>138</v>
      </c>
      <c r="C47" s="244">
        <v>7</v>
      </c>
      <c r="D47" s="227"/>
    </row>
    <row r="48" spans="1:4">
      <c r="A48" s="26">
        <v>44</v>
      </c>
      <c r="B48" s="229" t="s">
        <v>237</v>
      </c>
      <c r="C48" s="244">
        <v>6.6</v>
      </c>
      <c r="D48" s="227"/>
    </row>
    <row r="49" spans="1:7">
      <c r="A49" s="26">
        <v>45</v>
      </c>
      <c r="B49" s="229" t="s">
        <v>233</v>
      </c>
      <c r="C49" s="244">
        <v>5.79</v>
      </c>
      <c r="D49" s="227"/>
    </row>
    <row r="50" spans="1:7">
      <c r="A50" s="26">
        <v>46</v>
      </c>
      <c r="B50" s="229" t="s">
        <v>185</v>
      </c>
      <c r="C50" s="244">
        <v>5.64</v>
      </c>
      <c r="D50" s="227"/>
    </row>
    <row r="51" spans="1:7">
      <c r="A51" s="26">
        <v>47</v>
      </c>
      <c r="B51" s="229" t="s">
        <v>323</v>
      </c>
      <c r="C51" s="244">
        <v>5.2</v>
      </c>
      <c r="D51" s="227"/>
    </row>
    <row r="52" spans="1:7">
      <c r="A52" s="26">
        <v>48</v>
      </c>
      <c r="B52" s="229" t="s">
        <v>529</v>
      </c>
      <c r="C52" s="244">
        <v>5.0999999999999996</v>
      </c>
      <c r="D52" s="164"/>
      <c r="E52" s="26"/>
      <c r="F52" s="187"/>
      <c r="G52" s="336"/>
    </row>
    <row r="53" spans="1:7">
      <c r="A53" s="26">
        <v>49</v>
      </c>
      <c r="B53" s="229" t="s">
        <v>144</v>
      </c>
      <c r="C53" s="244">
        <v>5</v>
      </c>
      <c r="D53" s="337"/>
      <c r="E53" s="26"/>
      <c r="F53" s="26"/>
    </row>
    <row r="54" spans="1:7">
      <c r="A54" s="26">
        <v>50</v>
      </c>
      <c r="B54" s="229" t="s">
        <v>164</v>
      </c>
      <c r="C54" s="244">
        <v>5</v>
      </c>
      <c r="D54" s="175"/>
      <c r="E54" s="26"/>
    </row>
    <row r="55" spans="1:7">
      <c r="A55" s="26">
        <v>51</v>
      </c>
      <c r="B55" s="229" t="s">
        <v>192</v>
      </c>
      <c r="C55" s="244">
        <v>5</v>
      </c>
      <c r="D55" s="175"/>
      <c r="G55" s="338"/>
    </row>
    <row r="56" spans="1:7">
      <c r="A56" s="26">
        <v>52</v>
      </c>
      <c r="B56" s="229" t="s">
        <v>65</v>
      </c>
      <c r="C56" s="244">
        <v>4.8</v>
      </c>
    </row>
    <row r="57" spans="1:7">
      <c r="A57" s="26">
        <v>53</v>
      </c>
      <c r="B57" s="229" t="s">
        <v>75</v>
      </c>
      <c r="C57" s="244">
        <v>4.4800000000000004</v>
      </c>
    </row>
    <row r="58" spans="1:7">
      <c r="A58" s="26">
        <v>54</v>
      </c>
      <c r="B58" s="229" t="s">
        <v>82</v>
      </c>
      <c r="C58" s="244">
        <v>4.34</v>
      </c>
    </row>
    <row r="59" spans="1:7">
      <c r="A59" s="26">
        <v>55</v>
      </c>
      <c r="B59" s="229" t="s">
        <v>98</v>
      </c>
      <c r="C59" s="244">
        <v>4.34</v>
      </c>
    </row>
    <row r="60" spans="1:7">
      <c r="A60" s="26">
        <v>56</v>
      </c>
      <c r="B60" s="229" t="s">
        <v>33</v>
      </c>
      <c r="C60" s="244">
        <v>4</v>
      </c>
    </row>
    <row r="61" spans="1:7">
      <c r="A61" s="26">
        <v>57</v>
      </c>
      <c r="B61" s="229" t="s">
        <v>88</v>
      </c>
      <c r="C61" s="244">
        <v>4</v>
      </c>
    </row>
    <row r="62" spans="1:7">
      <c r="A62" s="26">
        <v>58</v>
      </c>
      <c r="B62" s="229" t="s">
        <v>112</v>
      </c>
      <c r="C62" s="244">
        <v>4</v>
      </c>
    </row>
    <row r="63" spans="1:7">
      <c r="A63" s="26">
        <v>59</v>
      </c>
      <c r="B63" s="229" t="s">
        <v>140</v>
      </c>
      <c r="C63" s="244">
        <v>3.8</v>
      </c>
    </row>
    <row r="64" spans="1:7">
      <c r="A64" s="26">
        <v>60</v>
      </c>
      <c r="B64" s="229" t="s">
        <v>30</v>
      </c>
      <c r="C64" s="244">
        <v>3.75</v>
      </c>
    </row>
    <row r="65" spans="1:3">
      <c r="A65" s="26">
        <v>61</v>
      </c>
      <c r="B65" s="229" t="s">
        <v>142</v>
      </c>
      <c r="C65" s="244">
        <v>2.85</v>
      </c>
    </row>
    <row r="66" spans="1:3">
      <c r="A66" s="26">
        <v>62</v>
      </c>
      <c r="B66" s="229" t="s">
        <v>99</v>
      </c>
      <c r="C66" s="244">
        <v>2.71</v>
      </c>
    </row>
    <row r="67" spans="1:3">
      <c r="A67" s="26">
        <v>63</v>
      </c>
      <c r="B67" s="229" t="s">
        <v>96</v>
      </c>
      <c r="C67" s="244">
        <v>2</v>
      </c>
    </row>
    <row r="68" spans="1:3">
      <c r="A68" s="26">
        <v>64</v>
      </c>
      <c r="B68" s="229" t="s">
        <v>114</v>
      </c>
      <c r="C68" s="244">
        <v>2</v>
      </c>
    </row>
    <row r="69" spans="1:3">
      <c r="A69" s="26">
        <v>65</v>
      </c>
      <c r="B69" s="229" t="s">
        <v>230</v>
      </c>
      <c r="C69" s="244">
        <v>2</v>
      </c>
    </row>
    <row r="70" spans="1:3">
      <c r="A70" s="26">
        <v>66</v>
      </c>
      <c r="B70" s="229" t="s">
        <v>129</v>
      </c>
      <c r="C70" s="244">
        <v>2</v>
      </c>
    </row>
    <row r="71" spans="1:3">
      <c r="A71" s="26">
        <v>67</v>
      </c>
      <c r="B71" s="229" t="s">
        <v>134</v>
      </c>
      <c r="C71" s="244">
        <v>2</v>
      </c>
    </row>
    <row r="72" spans="1:3">
      <c r="A72" s="26">
        <v>68</v>
      </c>
      <c r="B72" s="229" t="s">
        <v>108</v>
      </c>
      <c r="C72" s="244">
        <v>1.8</v>
      </c>
    </row>
    <row r="73" spans="1:3">
      <c r="A73" s="26">
        <v>69</v>
      </c>
      <c r="B73" s="229" t="s">
        <v>153</v>
      </c>
      <c r="C73" s="244">
        <v>1.34</v>
      </c>
    </row>
    <row r="74" spans="1:3">
      <c r="A74" s="26">
        <v>70</v>
      </c>
      <c r="B74" s="229" t="s">
        <v>37</v>
      </c>
      <c r="C74" s="244">
        <v>1</v>
      </c>
    </row>
    <row r="75" spans="1:3">
      <c r="A75" s="26">
        <v>71</v>
      </c>
      <c r="B75" s="229" t="s">
        <v>215</v>
      </c>
      <c r="C75" s="244">
        <v>1</v>
      </c>
    </row>
    <row r="76" spans="1:3">
      <c r="A76" s="26">
        <v>72</v>
      </c>
      <c r="B76" s="229" t="s">
        <v>47</v>
      </c>
      <c r="C76" s="244">
        <v>1</v>
      </c>
    </row>
    <row r="77" spans="1:3">
      <c r="A77" s="26">
        <v>73</v>
      </c>
      <c r="B77" s="229" t="s">
        <v>63</v>
      </c>
      <c r="C77" s="244">
        <v>1</v>
      </c>
    </row>
    <row r="78" spans="1:3">
      <c r="A78" s="26">
        <v>74</v>
      </c>
      <c r="B78" s="229" t="s">
        <v>187</v>
      </c>
      <c r="C78" s="244">
        <v>1</v>
      </c>
    </row>
    <row r="79" spans="1:3">
      <c r="A79" s="26">
        <v>75</v>
      </c>
      <c r="B79" s="229" t="s">
        <v>226</v>
      </c>
      <c r="C79" s="244">
        <v>1</v>
      </c>
    </row>
    <row r="80" spans="1:3">
      <c r="A80" s="26">
        <v>76</v>
      </c>
      <c r="B80" s="229" t="s">
        <v>85</v>
      </c>
      <c r="C80" s="244">
        <v>1</v>
      </c>
    </row>
    <row r="81" spans="1:12">
      <c r="A81" s="26">
        <v>77</v>
      </c>
      <c r="B81" s="229" t="s">
        <v>91</v>
      </c>
      <c r="C81" s="244">
        <v>1</v>
      </c>
    </row>
    <row r="82" spans="1:12">
      <c r="A82" s="26">
        <v>78</v>
      </c>
      <c r="B82" s="229" t="s">
        <v>102</v>
      </c>
      <c r="C82" s="244">
        <v>1</v>
      </c>
    </row>
    <row r="83" spans="1:12">
      <c r="A83" s="26">
        <v>79</v>
      </c>
      <c r="B83" s="229" t="s">
        <v>332</v>
      </c>
      <c r="C83" s="244">
        <v>1</v>
      </c>
    </row>
    <row r="84" spans="1:12">
      <c r="A84" s="26">
        <v>80</v>
      </c>
      <c r="B84" s="229" t="s">
        <v>191</v>
      </c>
      <c r="C84" s="244">
        <v>1</v>
      </c>
    </row>
    <row r="85" spans="1:12">
      <c r="A85" s="26">
        <v>81</v>
      </c>
      <c r="B85" s="229" t="s">
        <v>150</v>
      </c>
      <c r="C85" s="244">
        <v>1</v>
      </c>
    </row>
    <row r="86" spans="1:12">
      <c r="A86" s="26">
        <v>82</v>
      </c>
      <c r="B86" s="229" t="s">
        <v>119</v>
      </c>
      <c r="C86" s="244">
        <v>1</v>
      </c>
    </row>
    <row r="87" spans="1:12">
      <c r="A87" s="26">
        <v>83</v>
      </c>
      <c r="B87" s="229" t="s">
        <v>236</v>
      </c>
      <c r="C87" s="244">
        <v>1</v>
      </c>
    </row>
    <row r="88" spans="1:12">
      <c r="A88" s="26">
        <v>84</v>
      </c>
      <c r="B88" s="229" t="s">
        <v>162</v>
      </c>
      <c r="C88" s="244">
        <v>1</v>
      </c>
    </row>
    <row r="89" spans="1:12">
      <c r="A89" s="26">
        <v>85</v>
      </c>
      <c r="B89" s="229" t="s">
        <v>193</v>
      </c>
      <c r="C89" s="244">
        <v>1</v>
      </c>
    </row>
    <row r="90" spans="1:12">
      <c r="A90" s="26">
        <v>86</v>
      </c>
      <c r="B90" s="229" t="s">
        <v>44</v>
      </c>
      <c r="C90" s="244">
        <v>0.69</v>
      </c>
    </row>
    <row r="91" spans="1:12">
      <c r="A91" s="26">
        <v>87</v>
      </c>
      <c r="B91" s="229" t="s">
        <v>29</v>
      </c>
      <c r="C91" s="244">
        <v>0</v>
      </c>
    </row>
    <row r="92" spans="1:12">
      <c r="A92" s="26">
        <v>88</v>
      </c>
      <c r="B92" s="229" t="s">
        <v>74</v>
      </c>
      <c r="C92" s="244">
        <v>0</v>
      </c>
    </row>
    <row r="93" spans="1:12">
      <c r="A93" s="26">
        <v>89</v>
      </c>
      <c r="B93" s="229" t="s">
        <v>106</v>
      </c>
      <c r="C93" s="244">
        <v>0</v>
      </c>
    </row>
    <row r="94" spans="1:12">
      <c r="A94" s="26">
        <v>90</v>
      </c>
      <c r="B94" s="229" t="s">
        <v>190</v>
      </c>
      <c r="C94" s="244">
        <v>0</v>
      </c>
    </row>
    <row r="95" spans="1:12">
      <c r="A95" s="26"/>
      <c r="C95" s="336"/>
      <c r="L95" s="77">
        <f>SUM(L4:L93)</f>
        <v>0</v>
      </c>
    </row>
    <row r="96" spans="1:12">
      <c r="A96" s="26"/>
      <c r="B96" s="17" t="s">
        <v>11</v>
      </c>
      <c r="C96" s="317">
        <f>MEDIAN(C5:C94)</f>
        <v>5.7149999999999999</v>
      </c>
    </row>
    <row r="97" spans="1:3">
      <c r="A97" s="26"/>
      <c r="B97" s="17" t="s">
        <v>10</v>
      </c>
      <c r="C97" s="317">
        <f>AVERAGE(C5:C94)</f>
        <v>8.6766666666666676</v>
      </c>
    </row>
    <row r="98" spans="1:3">
      <c r="A98" s="26"/>
      <c r="B98" s="17" t="s">
        <v>239</v>
      </c>
      <c r="C98" s="77">
        <f>SUM(C5:C94)</f>
        <v>780.90000000000009</v>
      </c>
    </row>
  </sheetData>
  <conditionalFormatting sqref="C52:C94">
    <cfRule type="cellIs" dxfId="63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012F-0B53-4029-A8DD-01FF08119669}">
  <sheetPr codeName="Sheet75"/>
  <dimension ref="A1:I96"/>
  <sheetViews>
    <sheetView zoomScaleNormal="100" workbookViewId="0">
      <pane ySplit="1" topLeftCell="A2" activePane="bottomLeft" state="frozen"/>
      <selection pane="bottomLeft" activeCell="G83" sqref="G83"/>
      <selection activeCell="D58" sqref="D58"/>
    </sheetView>
  </sheetViews>
  <sheetFormatPr defaultColWidth="9.140625" defaultRowHeight="12.75"/>
  <cols>
    <col min="1" max="1" width="5.7109375" customWidth="1"/>
    <col min="2" max="2" width="22.140625" customWidth="1"/>
    <col min="3" max="3" width="11" style="20" customWidth="1"/>
    <col min="4" max="4" width="7.28515625" style="19" customWidth="1"/>
    <col min="5" max="5" width="8.42578125" style="19" customWidth="1"/>
    <col min="6" max="6" width="21.5703125" style="19" bestFit="1" customWidth="1"/>
    <col min="7" max="7" width="13.7109375" style="54" customWidth="1"/>
    <col min="8" max="8" width="19.140625" style="26" bestFit="1" customWidth="1"/>
    <col min="9" max="9" width="21.28515625" style="26" bestFit="1" customWidth="1"/>
  </cols>
  <sheetData>
    <row r="1" spans="1:4" ht="15">
      <c r="B1" s="1" t="s">
        <v>570</v>
      </c>
    </row>
    <row r="2" spans="1:4">
      <c r="C2" s="21"/>
      <c r="D2"/>
    </row>
    <row r="3" spans="1:4">
      <c r="A3" s="26">
        <v>1</v>
      </c>
      <c r="B3" s="333" t="s">
        <v>134</v>
      </c>
      <c r="C3" s="334">
        <v>31745.5</v>
      </c>
      <c r="D3" s="227"/>
    </row>
    <row r="4" spans="1:4">
      <c r="A4" s="26">
        <v>2</v>
      </c>
      <c r="B4" s="333" t="s">
        <v>76</v>
      </c>
      <c r="C4" s="334">
        <v>29703.14</v>
      </c>
      <c r="D4" s="227"/>
    </row>
    <row r="5" spans="1:4">
      <c r="A5" s="26">
        <v>3</v>
      </c>
      <c r="B5" s="333" t="s">
        <v>70</v>
      </c>
      <c r="C5" s="334">
        <v>23983.4</v>
      </c>
      <c r="D5" s="227"/>
    </row>
    <row r="6" spans="1:4">
      <c r="A6" s="26">
        <v>4</v>
      </c>
      <c r="B6" s="333" t="s">
        <v>112</v>
      </c>
      <c r="C6" s="334">
        <v>22612.25</v>
      </c>
      <c r="D6" s="227"/>
    </row>
    <row r="7" spans="1:4">
      <c r="A7" s="26">
        <v>5</v>
      </c>
      <c r="B7" s="333" t="s">
        <v>109</v>
      </c>
      <c r="C7" s="334">
        <v>20974.73</v>
      </c>
      <c r="D7" s="227"/>
    </row>
    <row r="8" spans="1:4">
      <c r="A8" s="26">
        <v>6</v>
      </c>
      <c r="B8" s="333" t="s">
        <v>215</v>
      </c>
      <c r="C8" s="334">
        <v>20293</v>
      </c>
      <c r="D8" s="227"/>
    </row>
    <row r="9" spans="1:4">
      <c r="A9" s="26">
        <v>7</v>
      </c>
      <c r="B9" s="333" t="s">
        <v>332</v>
      </c>
      <c r="C9" s="334">
        <v>19911</v>
      </c>
      <c r="D9" s="227"/>
    </row>
    <row r="10" spans="1:4">
      <c r="A10" s="26">
        <v>8</v>
      </c>
      <c r="B10" s="333" t="s">
        <v>91</v>
      </c>
      <c r="C10" s="334">
        <v>18553</v>
      </c>
      <c r="D10" s="227"/>
    </row>
    <row r="11" spans="1:4">
      <c r="A11" s="26">
        <v>9</v>
      </c>
      <c r="B11" s="333" t="s">
        <v>38</v>
      </c>
      <c r="C11" s="334">
        <v>18433.52</v>
      </c>
      <c r="D11" s="227"/>
    </row>
    <row r="12" spans="1:4">
      <c r="A12" s="26">
        <v>10</v>
      </c>
      <c r="B12" s="333" t="s">
        <v>193</v>
      </c>
      <c r="C12" s="334">
        <v>17608</v>
      </c>
      <c r="D12" s="227"/>
    </row>
    <row r="13" spans="1:4">
      <c r="A13" s="26">
        <v>11</v>
      </c>
      <c r="B13" s="333" t="s">
        <v>47</v>
      </c>
      <c r="C13" s="334">
        <v>17230</v>
      </c>
      <c r="D13" s="227"/>
    </row>
    <row r="14" spans="1:4">
      <c r="A14" s="26">
        <v>12</v>
      </c>
      <c r="B14" s="333" t="s">
        <v>88</v>
      </c>
      <c r="C14" s="334">
        <v>17002.25</v>
      </c>
      <c r="D14" s="227"/>
    </row>
    <row r="15" spans="1:4">
      <c r="A15" s="26">
        <v>13</v>
      </c>
      <c r="B15" s="333" t="s">
        <v>65</v>
      </c>
      <c r="C15" s="334">
        <v>16269.38</v>
      </c>
      <c r="D15" s="227"/>
    </row>
    <row r="16" spans="1:4">
      <c r="A16" s="26">
        <v>14</v>
      </c>
      <c r="B16" s="333" t="s">
        <v>119</v>
      </c>
      <c r="C16" s="334">
        <v>16212</v>
      </c>
      <c r="D16" s="227"/>
    </row>
    <row r="17" spans="1:4">
      <c r="A17" s="26">
        <v>15</v>
      </c>
      <c r="B17" s="333" t="s">
        <v>104</v>
      </c>
      <c r="C17" s="334">
        <v>16156.23</v>
      </c>
      <c r="D17" s="227"/>
    </row>
    <row r="18" spans="1:4">
      <c r="A18" s="26">
        <v>16</v>
      </c>
      <c r="B18" s="333" t="s">
        <v>325</v>
      </c>
      <c r="C18" s="334">
        <v>15790.67</v>
      </c>
      <c r="D18" s="227"/>
    </row>
    <row r="19" spans="1:4">
      <c r="A19" s="26">
        <v>17</v>
      </c>
      <c r="B19" s="333" t="s">
        <v>32</v>
      </c>
      <c r="C19" s="334">
        <v>14247.58</v>
      </c>
      <c r="D19" s="227"/>
    </row>
    <row r="20" spans="1:4">
      <c r="A20" s="26">
        <v>18</v>
      </c>
      <c r="B20" s="333" t="s">
        <v>236</v>
      </c>
      <c r="C20" s="334">
        <v>14152</v>
      </c>
      <c r="D20" s="227"/>
    </row>
    <row r="21" spans="1:4">
      <c r="A21" s="26">
        <v>19</v>
      </c>
      <c r="B21" s="333" t="s">
        <v>57</v>
      </c>
      <c r="C21" s="334">
        <v>14015.74</v>
      </c>
      <c r="D21" s="227"/>
    </row>
    <row r="22" spans="1:4">
      <c r="A22" s="26">
        <v>20</v>
      </c>
      <c r="B22" s="333" t="s">
        <v>232</v>
      </c>
      <c r="C22" s="334">
        <v>13250.59</v>
      </c>
      <c r="D22" s="227"/>
    </row>
    <row r="23" spans="1:4">
      <c r="A23" s="26">
        <v>21</v>
      </c>
      <c r="B23" s="333" t="s">
        <v>56</v>
      </c>
      <c r="C23" s="334">
        <v>12944.53</v>
      </c>
      <c r="D23" s="227"/>
    </row>
    <row r="24" spans="1:4">
      <c r="A24" s="26">
        <v>22</v>
      </c>
      <c r="B24" s="333" t="s">
        <v>114</v>
      </c>
      <c r="C24" s="334">
        <v>12781.5</v>
      </c>
      <c r="D24" s="227"/>
    </row>
    <row r="25" spans="1:4">
      <c r="A25" s="26">
        <v>23</v>
      </c>
      <c r="B25" s="333" t="s">
        <v>323</v>
      </c>
      <c r="C25" s="334">
        <v>12738.65</v>
      </c>
      <c r="D25" s="227"/>
    </row>
    <row r="26" spans="1:4">
      <c r="A26" s="26">
        <v>24</v>
      </c>
      <c r="B26" s="333" t="s">
        <v>85</v>
      </c>
      <c r="C26" s="334">
        <v>12713</v>
      </c>
      <c r="D26" s="227"/>
    </row>
    <row r="27" spans="1:4">
      <c r="A27" s="26">
        <v>25</v>
      </c>
      <c r="B27" s="333" t="s">
        <v>59</v>
      </c>
      <c r="C27" s="334">
        <v>12398.5</v>
      </c>
      <c r="D27" s="227"/>
    </row>
    <row r="28" spans="1:4">
      <c r="A28" s="26">
        <v>26</v>
      </c>
      <c r="B28" s="333" t="s">
        <v>52</v>
      </c>
      <c r="C28" s="334">
        <v>12182.55</v>
      </c>
      <c r="D28" s="227"/>
    </row>
    <row r="29" spans="1:4">
      <c r="A29" s="26">
        <v>27</v>
      </c>
      <c r="B29" s="333" t="s">
        <v>108</v>
      </c>
      <c r="C29" s="334">
        <v>11975.56</v>
      </c>
      <c r="D29" s="227"/>
    </row>
    <row r="30" spans="1:4">
      <c r="A30" s="26">
        <v>28</v>
      </c>
      <c r="B30" s="333" t="s">
        <v>30</v>
      </c>
      <c r="C30" s="334">
        <v>11877.33</v>
      </c>
      <c r="D30" s="227"/>
    </row>
    <row r="31" spans="1:4">
      <c r="A31" s="26">
        <v>29</v>
      </c>
      <c r="B31" s="333" t="s">
        <v>135</v>
      </c>
      <c r="C31" s="334">
        <v>11807.54</v>
      </c>
      <c r="D31" s="227"/>
    </row>
    <row r="32" spans="1:4">
      <c r="A32" s="26">
        <v>30</v>
      </c>
      <c r="B32" s="333" t="s">
        <v>227</v>
      </c>
      <c r="C32" s="334">
        <v>11427.7</v>
      </c>
      <c r="D32" s="227"/>
    </row>
    <row r="33" spans="1:4">
      <c r="A33" s="26">
        <v>31</v>
      </c>
      <c r="B33" s="333" t="s">
        <v>166</v>
      </c>
      <c r="C33" s="334">
        <v>11374.18</v>
      </c>
      <c r="D33" s="227"/>
    </row>
    <row r="34" spans="1:4">
      <c r="A34" s="26">
        <v>32</v>
      </c>
      <c r="B34" s="333" t="s">
        <v>189</v>
      </c>
      <c r="C34" s="334">
        <v>11349.94</v>
      </c>
      <c r="D34" s="227"/>
    </row>
    <row r="35" spans="1:4">
      <c r="A35" s="26">
        <v>33</v>
      </c>
      <c r="B35" s="333" t="s">
        <v>54</v>
      </c>
      <c r="C35" s="334">
        <v>11261.99</v>
      </c>
      <c r="D35" s="227"/>
    </row>
    <row r="36" spans="1:4">
      <c r="A36" s="26">
        <v>34</v>
      </c>
      <c r="B36" s="333" t="s">
        <v>192</v>
      </c>
      <c r="C36" s="334">
        <v>10954.4</v>
      </c>
      <c r="D36" s="227"/>
    </row>
    <row r="37" spans="1:4">
      <c r="A37" s="26">
        <v>35</v>
      </c>
      <c r="B37" s="333" t="s">
        <v>529</v>
      </c>
      <c r="C37" s="334">
        <v>10932.16</v>
      </c>
      <c r="D37" s="227"/>
    </row>
    <row r="38" spans="1:4">
      <c r="A38" s="26">
        <v>36</v>
      </c>
      <c r="B38" s="333" t="s">
        <v>138</v>
      </c>
      <c r="C38" s="334">
        <v>10909.14</v>
      </c>
      <c r="D38" s="227"/>
    </row>
    <row r="39" spans="1:4">
      <c r="A39" s="26">
        <v>37</v>
      </c>
      <c r="B39" s="333" t="s">
        <v>139</v>
      </c>
      <c r="C39" s="334">
        <v>10889.2</v>
      </c>
      <c r="D39" s="227"/>
    </row>
    <row r="40" spans="1:4">
      <c r="A40" s="26">
        <v>38</v>
      </c>
      <c r="B40" s="333" t="s">
        <v>222</v>
      </c>
      <c r="C40" s="334">
        <v>10769.57</v>
      </c>
      <c r="D40" s="227"/>
    </row>
    <row r="41" spans="1:4">
      <c r="A41" s="26">
        <v>39</v>
      </c>
      <c r="B41" s="333" t="s">
        <v>324</v>
      </c>
      <c r="C41" s="334">
        <v>10578.78</v>
      </c>
      <c r="D41" s="227"/>
    </row>
    <row r="42" spans="1:4">
      <c r="A42" s="26">
        <v>40</v>
      </c>
      <c r="B42" s="333" t="s">
        <v>164</v>
      </c>
      <c r="C42" s="334">
        <v>10461.799999999999</v>
      </c>
      <c r="D42" s="227"/>
    </row>
    <row r="43" spans="1:4">
      <c r="A43" s="26">
        <v>41</v>
      </c>
      <c r="B43" s="333" t="s">
        <v>132</v>
      </c>
      <c r="C43" s="334">
        <v>10181.4</v>
      </c>
      <c r="D43" s="227"/>
    </row>
    <row r="44" spans="1:4">
      <c r="A44" s="26">
        <v>42</v>
      </c>
      <c r="B44" s="333" t="s">
        <v>228</v>
      </c>
      <c r="C44" s="334">
        <v>9734.92</v>
      </c>
      <c r="D44" s="227"/>
    </row>
    <row r="45" spans="1:4">
      <c r="A45" s="26">
        <v>43</v>
      </c>
      <c r="B45" s="333" t="s">
        <v>144</v>
      </c>
      <c r="C45" s="334">
        <v>9541</v>
      </c>
      <c r="D45" s="227"/>
    </row>
    <row r="46" spans="1:4">
      <c r="A46" s="26">
        <v>44</v>
      </c>
      <c r="B46" s="333" t="s">
        <v>124</v>
      </c>
      <c r="C46" s="334">
        <v>9195.5499999999993</v>
      </c>
      <c r="D46" s="227"/>
    </row>
    <row r="47" spans="1:4">
      <c r="A47" s="26">
        <v>45</v>
      </c>
      <c r="B47" s="333" t="s">
        <v>99</v>
      </c>
      <c r="C47" s="334">
        <v>8858.2999999999993</v>
      </c>
      <c r="D47" s="227"/>
    </row>
    <row r="48" spans="1:4">
      <c r="A48" s="26">
        <v>46</v>
      </c>
      <c r="B48" s="333" t="s">
        <v>96</v>
      </c>
      <c r="C48" s="334">
        <v>8848</v>
      </c>
      <c r="D48" s="227"/>
    </row>
    <row r="49" spans="1:4">
      <c r="A49" s="26">
        <v>47</v>
      </c>
      <c r="B49" s="333" t="s">
        <v>187</v>
      </c>
      <c r="C49" s="334">
        <v>8816</v>
      </c>
      <c r="D49" s="227"/>
    </row>
    <row r="50" spans="1:4">
      <c r="A50" s="26">
        <v>48</v>
      </c>
      <c r="B50" s="19" t="s">
        <v>37</v>
      </c>
      <c r="C50" s="70">
        <v>8810</v>
      </c>
    </row>
    <row r="51" spans="1:4">
      <c r="A51" s="26">
        <v>49</v>
      </c>
      <c r="B51" s="19" t="s">
        <v>75</v>
      </c>
      <c r="C51" s="70">
        <v>8786.16</v>
      </c>
    </row>
    <row r="52" spans="1:4">
      <c r="A52" s="26">
        <v>50</v>
      </c>
      <c r="B52" s="19" t="s">
        <v>33</v>
      </c>
      <c r="C52" s="70">
        <v>8761.5</v>
      </c>
    </row>
    <row r="53" spans="1:4">
      <c r="A53" s="26">
        <v>51</v>
      </c>
      <c r="B53" s="19" t="s">
        <v>145</v>
      </c>
      <c r="C53" s="70">
        <v>8754.67</v>
      </c>
    </row>
    <row r="54" spans="1:4">
      <c r="A54" s="26">
        <v>52</v>
      </c>
      <c r="B54" s="19" t="s">
        <v>326</v>
      </c>
      <c r="C54" s="70">
        <v>8745.02</v>
      </c>
    </row>
    <row r="55" spans="1:4">
      <c r="A55" s="26">
        <v>53</v>
      </c>
      <c r="B55" s="19" t="s">
        <v>229</v>
      </c>
      <c r="C55" s="70">
        <v>8713.1299999999992</v>
      </c>
    </row>
    <row r="56" spans="1:4">
      <c r="A56" s="26">
        <v>54</v>
      </c>
      <c r="B56" s="19" t="s">
        <v>528</v>
      </c>
      <c r="C56" s="70">
        <v>8493.57</v>
      </c>
    </row>
    <row r="57" spans="1:4">
      <c r="A57" s="26">
        <v>55</v>
      </c>
      <c r="B57" s="19" t="s">
        <v>92</v>
      </c>
      <c r="C57" s="70">
        <v>8466.18</v>
      </c>
    </row>
    <row r="58" spans="1:4">
      <c r="A58" s="26">
        <v>56</v>
      </c>
      <c r="B58" s="19" t="s">
        <v>60</v>
      </c>
      <c r="C58" s="70">
        <v>8402.67</v>
      </c>
    </row>
    <row r="59" spans="1:4">
      <c r="A59" s="26">
        <v>57</v>
      </c>
      <c r="B59" s="19" t="s">
        <v>131</v>
      </c>
      <c r="C59" s="70">
        <v>8117.52</v>
      </c>
    </row>
    <row r="60" spans="1:4">
      <c r="A60" s="26">
        <v>58</v>
      </c>
      <c r="B60" s="19" t="s">
        <v>42</v>
      </c>
      <c r="C60" s="70">
        <v>7874</v>
      </c>
    </row>
    <row r="61" spans="1:4">
      <c r="A61" s="26">
        <v>59</v>
      </c>
      <c r="B61" s="19" t="s">
        <v>322</v>
      </c>
      <c r="C61" s="70">
        <v>7768.81</v>
      </c>
    </row>
    <row r="62" spans="1:4">
      <c r="A62" s="26">
        <v>60</v>
      </c>
      <c r="B62" s="19" t="s">
        <v>137</v>
      </c>
      <c r="C62" s="70">
        <v>7445.18</v>
      </c>
    </row>
    <row r="63" spans="1:4">
      <c r="A63" s="26">
        <v>61</v>
      </c>
      <c r="B63" s="19" t="s">
        <v>142</v>
      </c>
      <c r="C63" s="70">
        <v>7441.05</v>
      </c>
    </row>
    <row r="64" spans="1:4">
      <c r="A64" s="26">
        <v>62</v>
      </c>
      <c r="B64" s="19" t="s">
        <v>82</v>
      </c>
      <c r="C64" s="70">
        <v>7326.27</v>
      </c>
    </row>
    <row r="65" spans="1:3">
      <c r="A65" s="26">
        <v>63</v>
      </c>
      <c r="B65" s="19" t="s">
        <v>129</v>
      </c>
      <c r="C65" s="70">
        <v>7311.5</v>
      </c>
    </row>
    <row r="66" spans="1:3">
      <c r="A66" s="26">
        <v>64</v>
      </c>
      <c r="B66" s="19" t="s">
        <v>162</v>
      </c>
      <c r="C66" s="70">
        <v>7142</v>
      </c>
    </row>
    <row r="67" spans="1:3">
      <c r="A67" s="26">
        <v>65</v>
      </c>
      <c r="B67" s="19" t="s">
        <v>98</v>
      </c>
      <c r="C67" s="70">
        <v>6933.64</v>
      </c>
    </row>
    <row r="68" spans="1:3">
      <c r="A68" s="26">
        <v>66</v>
      </c>
      <c r="B68" s="19" t="s">
        <v>79</v>
      </c>
      <c r="C68" s="70">
        <v>6683.42</v>
      </c>
    </row>
    <row r="69" spans="1:3">
      <c r="A69" s="26">
        <v>67</v>
      </c>
      <c r="B69" s="19" t="s">
        <v>167</v>
      </c>
      <c r="C69" s="70">
        <v>6645.45</v>
      </c>
    </row>
    <row r="70" spans="1:3">
      <c r="A70" s="26">
        <v>68</v>
      </c>
      <c r="B70" s="19" t="s">
        <v>126</v>
      </c>
      <c r="C70" s="70">
        <v>6638.63</v>
      </c>
    </row>
    <row r="71" spans="1:3">
      <c r="A71" s="26">
        <v>69</v>
      </c>
      <c r="B71" s="19" t="s">
        <v>230</v>
      </c>
      <c r="C71" s="70">
        <v>6624</v>
      </c>
    </row>
    <row r="72" spans="1:3">
      <c r="A72" s="26">
        <v>70</v>
      </c>
      <c r="B72" s="19" t="s">
        <v>150</v>
      </c>
      <c r="C72" s="70">
        <v>6502</v>
      </c>
    </row>
    <row r="73" spans="1:3">
      <c r="A73" s="26">
        <v>71</v>
      </c>
      <c r="B73" s="19" t="s">
        <v>237</v>
      </c>
      <c r="C73" s="70">
        <v>6456.36</v>
      </c>
    </row>
    <row r="74" spans="1:3">
      <c r="A74" s="26">
        <v>72</v>
      </c>
      <c r="B74" s="19" t="s">
        <v>153</v>
      </c>
      <c r="C74" s="70">
        <v>6282.84</v>
      </c>
    </row>
    <row r="75" spans="1:3">
      <c r="A75" s="26">
        <v>73</v>
      </c>
      <c r="B75" s="19" t="s">
        <v>105</v>
      </c>
      <c r="C75" s="70">
        <v>6229.91</v>
      </c>
    </row>
    <row r="76" spans="1:3">
      <c r="A76" s="26">
        <v>74</v>
      </c>
      <c r="B76" s="19" t="s">
        <v>140</v>
      </c>
      <c r="C76" s="70">
        <v>6203.42</v>
      </c>
    </row>
    <row r="77" spans="1:3">
      <c r="A77" s="26">
        <v>75</v>
      </c>
      <c r="B77" s="19" t="s">
        <v>160</v>
      </c>
      <c r="C77" s="70">
        <v>6061.92</v>
      </c>
    </row>
    <row r="78" spans="1:3">
      <c r="A78" s="26">
        <v>76</v>
      </c>
      <c r="B78" s="19" t="s">
        <v>102</v>
      </c>
      <c r="C78" s="70">
        <v>6025</v>
      </c>
    </row>
    <row r="79" spans="1:3">
      <c r="A79" s="26">
        <v>77</v>
      </c>
      <c r="B79" s="19" t="s">
        <v>49</v>
      </c>
      <c r="C79" s="70">
        <v>5812.29</v>
      </c>
    </row>
    <row r="80" spans="1:3">
      <c r="A80" s="26">
        <v>78</v>
      </c>
      <c r="B80" s="333" t="s">
        <v>125</v>
      </c>
      <c r="C80" s="334">
        <v>5758.75</v>
      </c>
    </row>
    <row r="81" spans="1:3">
      <c r="A81" s="26">
        <v>79</v>
      </c>
      <c r="B81" s="333" t="s">
        <v>233</v>
      </c>
      <c r="C81" s="334">
        <v>5598.1</v>
      </c>
    </row>
    <row r="82" spans="1:3">
      <c r="A82" s="26">
        <v>80</v>
      </c>
      <c r="B82" s="333" t="s">
        <v>191</v>
      </c>
      <c r="C82" s="334">
        <v>5425</v>
      </c>
    </row>
    <row r="83" spans="1:3">
      <c r="A83" s="26">
        <v>81</v>
      </c>
      <c r="B83" s="333" t="s">
        <v>185</v>
      </c>
      <c r="C83" s="334">
        <v>5227.66</v>
      </c>
    </row>
    <row r="84" spans="1:3">
      <c r="A84" s="26">
        <v>82</v>
      </c>
      <c r="B84" s="333" t="s">
        <v>163</v>
      </c>
      <c r="C84" s="334">
        <v>4710.24</v>
      </c>
    </row>
    <row r="85" spans="1:3">
      <c r="A85" s="26">
        <v>83</v>
      </c>
      <c r="B85" s="333" t="s">
        <v>63</v>
      </c>
      <c r="C85" s="334">
        <v>4365</v>
      </c>
    </row>
    <row r="86" spans="1:3">
      <c r="A86" s="26">
        <v>84</v>
      </c>
      <c r="B86" s="333" t="s">
        <v>44</v>
      </c>
      <c r="C86" s="334">
        <v>3762.32</v>
      </c>
    </row>
    <row r="87" spans="1:3">
      <c r="A87" s="26">
        <v>85</v>
      </c>
      <c r="B87" s="333" t="s">
        <v>226</v>
      </c>
      <c r="C87" s="334">
        <v>3577</v>
      </c>
    </row>
    <row r="88" spans="1:3">
      <c r="A88" s="26">
        <v>86</v>
      </c>
      <c r="B88" s="333" t="s">
        <v>116</v>
      </c>
      <c r="C88" s="334">
        <v>3137.71</v>
      </c>
    </row>
    <row r="89" spans="1:3">
      <c r="A89" s="26">
        <v>87</v>
      </c>
      <c r="B89" s="333" t="s">
        <v>29</v>
      </c>
      <c r="C89" s="334">
        <v>0</v>
      </c>
    </row>
    <row r="90" spans="1:3">
      <c r="A90" s="26">
        <v>88</v>
      </c>
      <c r="B90" s="333" t="s">
        <v>74</v>
      </c>
      <c r="C90" s="334">
        <v>0</v>
      </c>
    </row>
    <row r="91" spans="1:3">
      <c r="A91" s="26">
        <v>89</v>
      </c>
      <c r="B91" s="333" t="s">
        <v>106</v>
      </c>
      <c r="C91" s="334">
        <v>0</v>
      </c>
    </row>
    <row r="92" spans="1:3">
      <c r="A92" s="26">
        <v>90</v>
      </c>
      <c r="B92" s="333" t="s">
        <v>190</v>
      </c>
      <c r="C92" s="334">
        <v>0</v>
      </c>
    </row>
    <row r="93" spans="1:3">
      <c r="A93" s="26"/>
      <c r="C93" s="295"/>
    </row>
    <row r="94" spans="1:3">
      <c r="A94" s="26"/>
      <c r="B94" s="19"/>
      <c r="C94" s="295"/>
    </row>
    <row r="95" spans="1:3">
      <c r="A95" s="26"/>
      <c r="B95" s="17" t="s">
        <v>11</v>
      </c>
      <c r="C95" s="332">
        <f>MEDIAN(C3:C92)</f>
        <v>8853.15</v>
      </c>
    </row>
    <row r="96" spans="1:3">
      <c r="A96" s="26"/>
      <c r="B96" s="17" t="s">
        <v>10</v>
      </c>
      <c r="C96" s="246">
        <f>AVERAGE(C3:C92)</f>
        <v>10429.634000000007</v>
      </c>
    </row>
  </sheetData>
  <conditionalFormatting sqref="C50:C92">
    <cfRule type="cellIs" dxfId="62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7EE9-CA09-4D2B-8258-407E0E2CD5CF}">
  <dimension ref="A1:H97"/>
  <sheetViews>
    <sheetView zoomScaleNormal="100" workbookViewId="0">
      <pane ySplit="3" topLeftCell="A21" activePane="bottomLeft" state="frozen"/>
      <selection pane="bottomLeft" activeCell="D95" sqref="D95"/>
      <selection activeCell="D58" sqref="D58"/>
    </sheetView>
  </sheetViews>
  <sheetFormatPr defaultColWidth="9.140625" defaultRowHeight="14.25" customHeight="1"/>
  <cols>
    <col min="1" max="1" width="20" customWidth="1"/>
    <col min="2" max="2" width="30.7109375" style="194" customWidth="1"/>
    <col min="3" max="3" width="31.28515625" style="194" customWidth="1"/>
    <col min="4" max="4" width="21.5703125" style="26" bestFit="1" customWidth="1"/>
    <col min="5" max="5" width="20" style="26" bestFit="1" customWidth="1"/>
    <col min="6" max="6" width="21.5703125" bestFit="1" customWidth="1"/>
    <col min="7" max="7" width="25.85546875" bestFit="1" customWidth="1"/>
    <col min="8" max="8" width="20.85546875" style="175" bestFit="1" customWidth="1"/>
  </cols>
  <sheetData>
    <row r="1" spans="1:3" ht="16.5" customHeight="1">
      <c r="A1" s="1" t="s">
        <v>571</v>
      </c>
    </row>
    <row r="2" spans="1:3" ht="14.25" customHeight="1">
      <c r="A2" s="14"/>
    </row>
    <row r="3" spans="1:3" ht="24" customHeight="1">
      <c r="A3" s="109"/>
      <c r="B3" s="90" t="s">
        <v>572</v>
      </c>
      <c r="C3" s="90" t="s">
        <v>573</v>
      </c>
    </row>
    <row r="4" spans="1:3" ht="14.25" customHeight="1">
      <c r="A4" s="339" t="s">
        <v>321</v>
      </c>
      <c r="B4" s="339">
        <v>36</v>
      </c>
      <c r="C4" s="339">
        <v>41</v>
      </c>
    </row>
    <row r="5" spans="1:3" ht="14.25" customHeight="1">
      <c r="A5" s="339" t="s">
        <v>185</v>
      </c>
      <c r="B5" s="339">
        <v>109</v>
      </c>
      <c r="C5" s="339">
        <v>479</v>
      </c>
    </row>
    <row r="6" spans="1:3" ht="14.25" customHeight="1">
      <c r="A6" s="339" t="s">
        <v>29</v>
      </c>
      <c r="B6" s="339">
        <v>3</v>
      </c>
      <c r="C6" s="339">
        <v>0</v>
      </c>
    </row>
    <row r="7" spans="1:3" ht="14.25" customHeight="1">
      <c r="A7" s="339" t="s">
        <v>30</v>
      </c>
      <c r="B7" s="339">
        <v>270</v>
      </c>
      <c r="C7" s="339">
        <v>280</v>
      </c>
    </row>
    <row r="8" spans="1:3" ht="14.25" customHeight="1">
      <c r="A8" s="339" t="s">
        <v>32</v>
      </c>
      <c r="B8" s="339">
        <v>246</v>
      </c>
      <c r="C8" s="339">
        <v>38</v>
      </c>
    </row>
    <row r="9" spans="1:3" ht="14.25" customHeight="1">
      <c r="A9" s="339" t="s">
        <v>33</v>
      </c>
      <c r="B9" s="339">
        <v>77</v>
      </c>
      <c r="C9" s="339">
        <v>192</v>
      </c>
    </row>
    <row r="10" spans="1:3" ht="14.25" customHeight="1">
      <c r="A10" s="339" t="s">
        <v>37</v>
      </c>
      <c r="B10" s="339">
        <v>7</v>
      </c>
      <c r="C10" s="339">
        <v>57</v>
      </c>
    </row>
    <row r="11" spans="1:3" ht="14.25" customHeight="1">
      <c r="A11" s="339" t="s">
        <v>215</v>
      </c>
      <c r="B11" s="339">
        <v>31</v>
      </c>
      <c r="C11" s="339">
        <v>0</v>
      </c>
    </row>
    <row r="12" spans="1:3" ht="14.25" customHeight="1">
      <c r="A12" s="339" t="s">
        <v>38</v>
      </c>
      <c r="B12" s="339">
        <v>107</v>
      </c>
      <c r="C12" s="340">
        <v>719</v>
      </c>
    </row>
    <row r="13" spans="1:3" ht="14.25" customHeight="1">
      <c r="A13" s="339" t="s">
        <v>42</v>
      </c>
      <c r="B13" s="339">
        <v>72</v>
      </c>
      <c r="C13" s="339">
        <v>0</v>
      </c>
    </row>
    <row r="14" spans="1:3" ht="14.25" customHeight="1">
      <c r="A14" s="339" t="s">
        <v>44</v>
      </c>
      <c r="B14" s="339">
        <v>1</v>
      </c>
      <c r="C14" s="339">
        <v>0</v>
      </c>
    </row>
    <row r="15" spans="1:3" ht="14.25" customHeight="1">
      <c r="A15" s="339" t="s">
        <v>47</v>
      </c>
      <c r="B15" s="339">
        <v>5</v>
      </c>
      <c r="C15" s="339">
        <v>0</v>
      </c>
    </row>
    <row r="16" spans="1:3" ht="14.25" customHeight="1">
      <c r="A16" s="339" t="s">
        <v>49</v>
      </c>
      <c r="B16" s="339">
        <v>33</v>
      </c>
      <c r="C16" s="339">
        <v>57</v>
      </c>
    </row>
    <row r="17" spans="1:3" ht="14.25" customHeight="1">
      <c r="A17" s="339" t="s">
        <v>52</v>
      </c>
      <c r="B17" s="339">
        <v>606</v>
      </c>
      <c r="C17" s="339">
        <v>408</v>
      </c>
    </row>
    <row r="18" spans="1:3" ht="14.25" customHeight="1">
      <c r="A18" s="339" t="s">
        <v>54</v>
      </c>
      <c r="B18" s="339">
        <v>601</v>
      </c>
      <c r="C18" s="339">
        <v>2</v>
      </c>
    </row>
    <row r="19" spans="1:3" ht="14.25" customHeight="1">
      <c r="A19" s="339" t="s">
        <v>56</v>
      </c>
      <c r="B19" s="339">
        <v>147</v>
      </c>
      <c r="C19" s="339">
        <v>343</v>
      </c>
    </row>
    <row r="20" spans="1:3" ht="14.25" customHeight="1">
      <c r="A20" s="339" t="s">
        <v>57</v>
      </c>
      <c r="B20" s="339">
        <v>197</v>
      </c>
      <c r="C20" s="339">
        <v>718</v>
      </c>
    </row>
    <row r="21" spans="1:3" ht="14.25" customHeight="1">
      <c r="A21" s="339" t="s">
        <v>59</v>
      </c>
      <c r="B21" s="339">
        <v>81</v>
      </c>
      <c r="C21" s="339">
        <v>231</v>
      </c>
    </row>
    <row r="22" spans="1:3" ht="14.25" customHeight="1">
      <c r="A22" s="339" t="s">
        <v>322</v>
      </c>
      <c r="B22" s="339">
        <v>845</v>
      </c>
      <c r="C22" s="339">
        <v>65</v>
      </c>
    </row>
    <row r="23" spans="1:3" ht="14.25" customHeight="1">
      <c r="A23" s="339" t="s">
        <v>222</v>
      </c>
      <c r="B23" s="339">
        <v>53</v>
      </c>
      <c r="C23" s="339">
        <v>821</v>
      </c>
    </row>
    <row r="24" spans="1:3" ht="14.25" customHeight="1">
      <c r="A24" s="339" t="s">
        <v>60</v>
      </c>
      <c r="B24" s="339">
        <v>154</v>
      </c>
      <c r="C24" s="339">
        <v>32</v>
      </c>
    </row>
    <row r="25" spans="1:3" ht="14.25" customHeight="1">
      <c r="A25" s="339" t="s">
        <v>323</v>
      </c>
      <c r="B25" s="339">
        <v>112</v>
      </c>
      <c r="C25" s="339">
        <v>196</v>
      </c>
    </row>
    <row r="26" spans="1:3" ht="14.25" customHeight="1">
      <c r="A26" s="339" t="s">
        <v>63</v>
      </c>
      <c r="B26" s="339">
        <v>37</v>
      </c>
      <c r="C26" s="339">
        <v>6</v>
      </c>
    </row>
    <row r="27" spans="1:3" ht="14.25" customHeight="1">
      <c r="A27" s="339" t="s">
        <v>65</v>
      </c>
      <c r="B27" s="339">
        <v>477</v>
      </c>
      <c r="C27" s="339">
        <v>106</v>
      </c>
    </row>
    <row r="28" spans="1:3" ht="14.25" customHeight="1">
      <c r="A28" s="339" t="s">
        <v>70</v>
      </c>
      <c r="B28" s="339">
        <v>681</v>
      </c>
      <c r="C28" s="339">
        <v>250</v>
      </c>
    </row>
    <row r="29" spans="1:3" ht="14.25" customHeight="1">
      <c r="A29" s="339" t="s">
        <v>74</v>
      </c>
      <c r="B29" s="339">
        <v>34</v>
      </c>
      <c r="C29" s="339">
        <v>14</v>
      </c>
    </row>
    <row r="30" spans="1:3" ht="14.25" customHeight="1">
      <c r="A30" s="339" t="s">
        <v>75</v>
      </c>
      <c r="B30" s="339">
        <v>59</v>
      </c>
      <c r="C30" s="339">
        <v>40</v>
      </c>
    </row>
    <row r="31" spans="1:3" ht="14.25" customHeight="1">
      <c r="A31" s="339" t="s">
        <v>76</v>
      </c>
      <c r="B31" s="339">
        <v>771</v>
      </c>
      <c r="C31" s="339">
        <v>51</v>
      </c>
    </row>
    <row r="32" spans="1:3" ht="14.25" customHeight="1">
      <c r="A32" s="339" t="s">
        <v>79</v>
      </c>
      <c r="B32" s="339">
        <v>122</v>
      </c>
      <c r="C32" s="339">
        <v>303</v>
      </c>
    </row>
    <row r="33" spans="1:3" ht="14.25" customHeight="1">
      <c r="A33" s="339" t="s">
        <v>187</v>
      </c>
      <c r="B33" s="339">
        <v>0</v>
      </c>
      <c r="C33" s="339">
        <v>53</v>
      </c>
    </row>
    <row r="34" spans="1:3" ht="14.25" customHeight="1">
      <c r="A34" s="339" t="s">
        <v>82</v>
      </c>
      <c r="B34" s="339">
        <v>77</v>
      </c>
      <c r="C34" s="339">
        <v>22</v>
      </c>
    </row>
    <row r="35" spans="1:3" ht="14.25" customHeight="1">
      <c r="A35" s="339" t="s">
        <v>226</v>
      </c>
      <c r="B35" s="339">
        <v>0</v>
      </c>
      <c r="C35" s="339">
        <v>1</v>
      </c>
    </row>
    <row r="36" spans="1:3" ht="14.25" customHeight="1">
      <c r="A36" s="339" t="s">
        <v>85</v>
      </c>
      <c r="B36" s="339">
        <v>77</v>
      </c>
      <c r="C36" s="339">
        <v>2</v>
      </c>
    </row>
    <row r="37" spans="1:3" ht="14.25" customHeight="1">
      <c r="A37" s="339" t="s">
        <v>88</v>
      </c>
      <c r="B37" s="339">
        <v>317</v>
      </c>
      <c r="C37" s="339">
        <v>202</v>
      </c>
    </row>
    <row r="38" spans="1:3" ht="14.25" customHeight="1">
      <c r="A38" s="339" t="s">
        <v>227</v>
      </c>
      <c r="B38" s="339">
        <v>35</v>
      </c>
      <c r="C38" s="339">
        <v>67</v>
      </c>
    </row>
    <row r="39" spans="1:3" ht="14.25" customHeight="1">
      <c r="A39" s="339" t="s">
        <v>91</v>
      </c>
      <c r="B39" s="339">
        <v>18</v>
      </c>
      <c r="C39" s="339">
        <v>0</v>
      </c>
    </row>
    <row r="40" spans="1:3" ht="14.25" customHeight="1">
      <c r="A40" s="339" t="s">
        <v>92</v>
      </c>
      <c r="B40" s="339">
        <v>419</v>
      </c>
      <c r="C40" s="339">
        <v>284</v>
      </c>
    </row>
    <row r="41" spans="1:3" ht="14.25" customHeight="1">
      <c r="A41" s="339" t="s">
        <v>189</v>
      </c>
      <c r="B41" s="339">
        <v>500</v>
      </c>
      <c r="C41" s="339">
        <v>750</v>
      </c>
    </row>
    <row r="42" spans="1:3" ht="14.25" customHeight="1">
      <c r="A42" s="339" t="s">
        <v>96</v>
      </c>
      <c r="B42" s="339">
        <v>110</v>
      </c>
      <c r="C42" s="339">
        <v>255</v>
      </c>
    </row>
    <row r="43" spans="1:3" ht="14.25" customHeight="1">
      <c r="A43" s="339" t="s">
        <v>98</v>
      </c>
      <c r="B43" s="339">
        <v>20</v>
      </c>
      <c r="C43" s="339">
        <v>1</v>
      </c>
    </row>
    <row r="44" spans="1:3" ht="14.25" customHeight="1">
      <c r="A44" s="339" t="s">
        <v>99</v>
      </c>
      <c r="B44" s="339">
        <v>11</v>
      </c>
      <c r="C44" s="339">
        <v>4</v>
      </c>
    </row>
    <row r="45" spans="1:3" ht="14.25" customHeight="1">
      <c r="A45" s="339" t="s">
        <v>228</v>
      </c>
      <c r="B45" s="339">
        <v>311</v>
      </c>
      <c r="C45" s="339">
        <v>376</v>
      </c>
    </row>
    <row r="46" spans="1:3" ht="14.25" customHeight="1">
      <c r="A46" s="339" t="s">
        <v>102</v>
      </c>
      <c r="B46" s="339">
        <v>0</v>
      </c>
      <c r="C46" s="339">
        <v>0</v>
      </c>
    </row>
    <row r="47" spans="1:3" ht="14.25" customHeight="1">
      <c r="A47" s="339" t="s">
        <v>104</v>
      </c>
      <c r="B47" s="339">
        <v>38</v>
      </c>
      <c r="C47" s="339">
        <v>120</v>
      </c>
    </row>
    <row r="48" spans="1:3" ht="14.25" customHeight="1">
      <c r="A48" s="339" t="s">
        <v>105</v>
      </c>
      <c r="B48" s="340">
        <v>8478</v>
      </c>
      <c r="C48" s="340">
        <v>10420</v>
      </c>
    </row>
    <row r="49" spans="1:3" ht="14.25" customHeight="1">
      <c r="A49" s="339" t="s">
        <v>106</v>
      </c>
      <c r="B49" s="339">
        <v>24</v>
      </c>
      <c r="C49" s="339">
        <v>52</v>
      </c>
    </row>
    <row r="50" spans="1:3" ht="14.25" customHeight="1">
      <c r="A50" s="339" t="s">
        <v>108</v>
      </c>
      <c r="B50" s="339">
        <v>11</v>
      </c>
      <c r="C50" s="339">
        <v>38</v>
      </c>
    </row>
    <row r="51" spans="1:3" ht="14.25" customHeight="1">
      <c r="A51" s="339" t="s">
        <v>109</v>
      </c>
      <c r="B51" s="339">
        <v>474</v>
      </c>
      <c r="C51" s="340">
        <v>1136</v>
      </c>
    </row>
    <row r="52" spans="1:3" ht="14.25" customHeight="1">
      <c r="A52" s="339" t="s">
        <v>229</v>
      </c>
      <c r="B52" s="339">
        <v>33</v>
      </c>
      <c r="C52" s="339">
        <v>51</v>
      </c>
    </row>
    <row r="53" spans="1:3" ht="14.25" customHeight="1">
      <c r="A53" s="339" t="s">
        <v>112</v>
      </c>
      <c r="B53" s="339">
        <v>48</v>
      </c>
      <c r="C53" s="339">
        <v>18</v>
      </c>
    </row>
    <row r="54" spans="1:3" ht="14.25" customHeight="1">
      <c r="A54" s="339" t="s">
        <v>324</v>
      </c>
      <c r="B54" s="339">
        <v>146</v>
      </c>
      <c r="C54" s="339">
        <v>41</v>
      </c>
    </row>
    <row r="55" spans="1:3" ht="14.25" customHeight="1">
      <c r="A55" s="339" t="s">
        <v>114</v>
      </c>
      <c r="B55" s="339">
        <v>192</v>
      </c>
      <c r="C55" s="339">
        <v>47</v>
      </c>
    </row>
    <row r="56" spans="1:3" ht="14.25" customHeight="1">
      <c r="A56" s="339" t="s">
        <v>116</v>
      </c>
      <c r="B56" s="340">
        <v>3467</v>
      </c>
      <c r="C56" s="340">
        <v>6922</v>
      </c>
    </row>
    <row r="57" spans="1:3" ht="14.25" customHeight="1">
      <c r="A57" s="339" t="s">
        <v>190</v>
      </c>
      <c r="B57" s="339">
        <v>0</v>
      </c>
      <c r="C57" s="339">
        <v>0</v>
      </c>
    </row>
    <row r="58" spans="1:3" ht="14.25" customHeight="1">
      <c r="A58" s="339" t="s">
        <v>332</v>
      </c>
      <c r="B58" s="339">
        <v>35</v>
      </c>
      <c r="C58" s="339">
        <v>6</v>
      </c>
    </row>
    <row r="59" spans="1:3" ht="14.25" customHeight="1">
      <c r="A59" s="339" t="s">
        <v>124</v>
      </c>
      <c r="B59" s="339">
        <v>32</v>
      </c>
      <c r="C59" s="339">
        <v>194</v>
      </c>
    </row>
    <row r="60" spans="1:3" ht="14.25" customHeight="1">
      <c r="A60" s="339" t="s">
        <v>125</v>
      </c>
      <c r="B60" s="340">
        <v>11912</v>
      </c>
      <c r="C60" s="340">
        <v>6372</v>
      </c>
    </row>
    <row r="61" spans="1:3" ht="14.25" customHeight="1">
      <c r="A61" s="339" t="s">
        <v>230</v>
      </c>
      <c r="B61" s="339">
        <v>14</v>
      </c>
      <c r="C61" s="339">
        <v>0</v>
      </c>
    </row>
    <row r="62" spans="1:3" ht="14.25" customHeight="1">
      <c r="A62" s="339" t="s">
        <v>126</v>
      </c>
      <c r="B62" s="339">
        <v>429</v>
      </c>
      <c r="C62" s="339">
        <v>617</v>
      </c>
    </row>
    <row r="63" spans="1:3" ht="14.25" customHeight="1">
      <c r="A63" s="339" t="s">
        <v>191</v>
      </c>
      <c r="B63" s="339">
        <v>17</v>
      </c>
      <c r="C63" s="339">
        <v>0</v>
      </c>
    </row>
    <row r="64" spans="1:3" ht="14.25" customHeight="1">
      <c r="A64" s="339" t="s">
        <v>129</v>
      </c>
      <c r="B64" s="339">
        <v>21</v>
      </c>
      <c r="C64" s="339">
        <v>111</v>
      </c>
    </row>
    <row r="65" spans="1:3" ht="14.25" customHeight="1">
      <c r="A65" s="339" t="s">
        <v>130</v>
      </c>
      <c r="B65" s="339">
        <v>87</v>
      </c>
      <c r="C65" s="339">
        <v>405</v>
      </c>
    </row>
    <row r="66" spans="1:3" ht="14.25" customHeight="1">
      <c r="A66" s="339" t="s">
        <v>131</v>
      </c>
      <c r="B66" s="339">
        <v>27</v>
      </c>
      <c r="C66" s="339">
        <v>32</v>
      </c>
    </row>
    <row r="67" spans="1:3" ht="14.25" customHeight="1">
      <c r="A67" s="339" t="s">
        <v>132</v>
      </c>
      <c r="B67" s="339">
        <v>29</v>
      </c>
      <c r="C67" s="339">
        <v>0</v>
      </c>
    </row>
    <row r="68" spans="1:3" ht="14.25" customHeight="1">
      <c r="A68" s="339" t="s">
        <v>134</v>
      </c>
      <c r="B68" s="339">
        <v>113</v>
      </c>
      <c r="C68" s="339">
        <v>90</v>
      </c>
    </row>
    <row r="69" spans="1:3" ht="14.25" customHeight="1">
      <c r="A69" s="339" t="s">
        <v>135</v>
      </c>
      <c r="B69" s="339">
        <v>367</v>
      </c>
      <c r="C69" s="339">
        <v>602</v>
      </c>
    </row>
    <row r="70" spans="1:3" ht="14.25" customHeight="1">
      <c r="A70" s="339" t="s">
        <v>232</v>
      </c>
      <c r="B70" s="340">
        <v>3503</v>
      </c>
      <c r="C70" s="339">
        <v>1020</v>
      </c>
    </row>
    <row r="71" spans="1:3" ht="14.25" customHeight="1">
      <c r="A71" s="339" t="s">
        <v>233</v>
      </c>
      <c r="B71" s="339">
        <v>162</v>
      </c>
      <c r="C71" s="339">
        <v>128</v>
      </c>
    </row>
    <row r="72" spans="1:3" ht="14.25" customHeight="1">
      <c r="A72" s="339" t="s">
        <v>325</v>
      </c>
      <c r="B72" s="339">
        <v>80</v>
      </c>
      <c r="C72" s="339">
        <v>94</v>
      </c>
    </row>
    <row r="73" spans="1:3" ht="14.25" customHeight="1">
      <c r="A73" s="339" t="s">
        <v>137</v>
      </c>
      <c r="B73" s="339">
        <v>231</v>
      </c>
      <c r="C73" s="339">
        <v>130</v>
      </c>
    </row>
    <row r="74" spans="1:3" ht="14.25" customHeight="1">
      <c r="A74" s="339" t="s">
        <v>138</v>
      </c>
      <c r="B74" s="339">
        <v>23</v>
      </c>
      <c r="C74" s="339">
        <v>109</v>
      </c>
    </row>
    <row r="75" spans="1:3" ht="14.25" customHeight="1">
      <c r="A75" s="339" t="s">
        <v>139</v>
      </c>
      <c r="B75" s="339">
        <v>148</v>
      </c>
      <c r="C75" s="339">
        <v>153</v>
      </c>
    </row>
    <row r="76" spans="1:3" ht="14.25" customHeight="1">
      <c r="A76" s="339" t="s">
        <v>140</v>
      </c>
      <c r="B76" s="339">
        <v>74</v>
      </c>
      <c r="C76" s="339">
        <v>100</v>
      </c>
    </row>
    <row r="77" spans="1:3" ht="14.25" customHeight="1">
      <c r="A77" s="339" t="s">
        <v>142</v>
      </c>
      <c r="B77" s="339">
        <v>246</v>
      </c>
      <c r="C77" s="339">
        <v>51</v>
      </c>
    </row>
    <row r="78" spans="1:3" ht="14.25" customHeight="1">
      <c r="A78" s="339" t="s">
        <v>144</v>
      </c>
      <c r="B78" s="339">
        <v>255</v>
      </c>
      <c r="C78" s="339">
        <v>46</v>
      </c>
    </row>
    <row r="79" spans="1:3" ht="14.25" customHeight="1">
      <c r="A79" s="339" t="s">
        <v>145</v>
      </c>
      <c r="B79" s="339">
        <v>400</v>
      </c>
      <c r="C79" s="339">
        <v>209</v>
      </c>
    </row>
    <row r="80" spans="1:3" ht="14.25" customHeight="1">
      <c r="A80" s="339" t="s">
        <v>326</v>
      </c>
      <c r="B80" s="339">
        <v>252</v>
      </c>
      <c r="C80" s="339">
        <v>658</v>
      </c>
    </row>
    <row r="81" spans="1:3" ht="14.25" customHeight="1">
      <c r="A81" s="339" t="s">
        <v>150</v>
      </c>
      <c r="B81" s="339">
        <v>42</v>
      </c>
      <c r="C81" s="339">
        <v>120</v>
      </c>
    </row>
    <row r="82" spans="1:3" ht="14.25" customHeight="1">
      <c r="A82" s="339" t="s">
        <v>119</v>
      </c>
      <c r="B82" s="339">
        <v>10</v>
      </c>
      <c r="C82" s="339">
        <v>18</v>
      </c>
    </row>
    <row r="83" spans="1:3" ht="14.25" customHeight="1">
      <c r="A83" s="339" t="s">
        <v>236</v>
      </c>
      <c r="B83" s="339">
        <v>0</v>
      </c>
      <c r="C83" s="339">
        <v>0</v>
      </c>
    </row>
    <row r="84" spans="1:3" ht="14.25" customHeight="1">
      <c r="A84" s="339" t="s">
        <v>153</v>
      </c>
      <c r="B84" s="339">
        <v>4</v>
      </c>
      <c r="C84" s="339">
        <v>8</v>
      </c>
    </row>
    <row r="85" spans="1:3" ht="14.25" customHeight="1">
      <c r="A85" s="339" t="s">
        <v>160</v>
      </c>
      <c r="B85" s="339">
        <v>465</v>
      </c>
      <c r="C85" s="339">
        <v>1007</v>
      </c>
    </row>
    <row r="86" spans="1:3" ht="14.25" customHeight="1">
      <c r="A86" s="339" t="s">
        <v>162</v>
      </c>
      <c r="B86" s="339">
        <v>51</v>
      </c>
      <c r="C86" s="339">
        <v>5</v>
      </c>
    </row>
    <row r="87" spans="1:3" ht="14.25" customHeight="1">
      <c r="A87" s="339" t="s">
        <v>237</v>
      </c>
      <c r="B87" s="339">
        <v>36</v>
      </c>
      <c r="C87" s="339">
        <v>8</v>
      </c>
    </row>
    <row r="88" spans="1:3" ht="14.25" customHeight="1">
      <c r="A88" s="339" t="s">
        <v>163</v>
      </c>
      <c r="B88" s="339">
        <v>97</v>
      </c>
      <c r="C88" s="339">
        <v>20</v>
      </c>
    </row>
    <row r="89" spans="1:3" ht="14.25" customHeight="1">
      <c r="A89" s="339" t="s">
        <v>164</v>
      </c>
      <c r="B89" s="339">
        <v>83</v>
      </c>
      <c r="C89" s="339">
        <v>0</v>
      </c>
    </row>
    <row r="90" spans="1:3" ht="14.25" customHeight="1">
      <c r="A90" s="339" t="s">
        <v>192</v>
      </c>
      <c r="B90" s="339">
        <v>122</v>
      </c>
      <c r="C90" s="339">
        <v>42</v>
      </c>
    </row>
    <row r="91" spans="1:3" ht="14.25" customHeight="1">
      <c r="A91" s="339" t="s">
        <v>166</v>
      </c>
      <c r="B91" s="339">
        <v>98</v>
      </c>
      <c r="C91" s="339">
        <v>119</v>
      </c>
    </row>
    <row r="92" spans="1:3" ht="14.25" customHeight="1">
      <c r="A92" s="339" t="s">
        <v>167</v>
      </c>
      <c r="B92" s="339">
        <v>329</v>
      </c>
      <c r="C92" s="339">
        <v>246</v>
      </c>
    </row>
    <row r="93" spans="1:3" ht="14.25" customHeight="1">
      <c r="A93" s="339" t="s">
        <v>193</v>
      </c>
      <c r="B93" s="339">
        <v>13</v>
      </c>
      <c r="C93" s="339">
        <v>65</v>
      </c>
    </row>
    <row r="95" spans="1:3" ht="14.25" customHeight="1">
      <c r="A95" s="52" t="s">
        <v>11</v>
      </c>
      <c r="B95" s="28">
        <f>MEDIAN(B4:B93)</f>
        <v>80.5</v>
      </c>
      <c r="C95" s="28">
        <f>MEDIAN(C4:C93)</f>
        <v>61</v>
      </c>
    </row>
    <row r="96" spans="1:3" ht="14.25" customHeight="1">
      <c r="A96" s="52" t="s">
        <v>10</v>
      </c>
      <c r="B96" s="28">
        <f>AVERAGE(B4:B93)</f>
        <v>450.96666666666664</v>
      </c>
      <c r="C96" s="28">
        <f>AVERAGE(C4:C93)</f>
        <v>434.4</v>
      </c>
    </row>
    <row r="97" spans="1:3" ht="14.25" customHeight="1">
      <c r="A97" s="52" t="s">
        <v>239</v>
      </c>
      <c r="B97" s="28">
        <f>SUM(B4:B93)</f>
        <v>40587</v>
      </c>
      <c r="C97" s="28">
        <f>SUM(C4:C93)</f>
        <v>39096</v>
      </c>
    </row>
  </sheetData>
  <conditionalFormatting sqref="B4:C50">
    <cfRule type="cellIs" dxfId="61" priority="3" operator="equal">
      <formula>0</formula>
    </cfRule>
  </conditionalFormatting>
  <conditionalFormatting sqref="B51:C93">
    <cfRule type="cellIs" dxfId="60" priority="1" operator="lessThan">
      <formula>0</formula>
    </cfRule>
    <cfRule type="cellIs" dxfId="59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BA98-C383-44AA-90C0-D65EE76C07D8}">
  <sheetPr codeName="Sheet76"/>
  <dimension ref="A1:H50"/>
  <sheetViews>
    <sheetView zoomScaleNormal="100" workbookViewId="0">
      <pane ySplit="3" topLeftCell="A28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20" customWidth="1"/>
    <col min="2" max="2" width="30.7109375" style="194" customWidth="1"/>
    <col min="3" max="3" width="31.28515625" style="194" customWidth="1"/>
    <col min="4" max="4" width="21.5703125" style="26" bestFit="1" customWidth="1"/>
    <col min="5" max="5" width="20" style="26" bestFit="1" customWidth="1"/>
    <col min="6" max="6" width="21.5703125" bestFit="1" customWidth="1"/>
    <col min="7" max="7" width="25.85546875" bestFit="1" customWidth="1"/>
    <col min="8" max="8" width="20.85546875" style="175" bestFit="1" customWidth="1"/>
  </cols>
  <sheetData>
    <row r="1" spans="1:3" ht="16.5" customHeight="1">
      <c r="A1" s="1" t="s">
        <v>571</v>
      </c>
    </row>
    <row r="2" spans="1:3" ht="14.25" customHeight="1">
      <c r="A2" s="14"/>
    </row>
    <row r="3" spans="1:3" ht="24" customHeight="1">
      <c r="A3" s="109"/>
      <c r="B3" s="90" t="s">
        <v>572</v>
      </c>
      <c r="C3" s="90" t="s">
        <v>573</v>
      </c>
    </row>
    <row r="4" spans="1:3" ht="14.25" customHeight="1">
      <c r="A4" s="339" t="s">
        <v>321</v>
      </c>
      <c r="B4" s="339">
        <v>36</v>
      </c>
      <c r="C4" s="339">
        <v>41</v>
      </c>
    </row>
    <row r="5" spans="1:3" ht="14.25" customHeight="1">
      <c r="A5" s="339" t="s">
        <v>185</v>
      </c>
      <c r="B5" s="339">
        <v>109</v>
      </c>
      <c r="C5" s="339">
        <v>479</v>
      </c>
    </row>
    <row r="6" spans="1:3" ht="14.25" customHeight="1">
      <c r="A6" s="339" t="s">
        <v>29</v>
      </c>
      <c r="B6" s="339">
        <v>3</v>
      </c>
      <c r="C6" s="339">
        <v>0</v>
      </c>
    </row>
    <row r="7" spans="1:3" ht="14.25" customHeight="1">
      <c r="A7" s="339" t="s">
        <v>30</v>
      </c>
      <c r="B7" s="339">
        <v>270</v>
      </c>
      <c r="C7" s="339">
        <v>280</v>
      </c>
    </row>
    <row r="8" spans="1:3" ht="14.25" customHeight="1">
      <c r="A8" s="339" t="s">
        <v>32</v>
      </c>
      <c r="B8" s="339">
        <v>246</v>
      </c>
      <c r="C8" s="339">
        <v>38</v>
      </c>
    </row>
    <row r="9" spans="1:3" ht="14.25" customHeight="1">
      <c r="A9" s="339" t="s">
        <v>33</v>
      </c>
      <c r="B9" s="339">
        <v>77</v>
      </c>
      <c r="C9" s="339">
        <v>192</v>
      </c>
    </row>
    <row r="10" spans="1:3" ht="14.25" customHeight="1">
      <c r="A10" s="339" t="s">
        <v>37</v>
      </c>
      <c r="B10" s="339">
        <v>7</v>
      </c>
      <c r="C10" s="339">
        <v>57</v>
      </c>
    </row>
    <row r="11" spans="1:3" ht="14.25" customHeight="1">
      <c r="A11" s="339" t="s">
        <v>215</v>
      </c>
      <c r="B11" s="339">
        <v>31</v>
      </c>
      <c r="C11" s="339">
        <v>0</v>
      </c>
    </row>
    <row r="12" spans="1:3" ht="14.25" customHeight="1">
      <c r="A12" s="339" t="s">
        <v>38</v>
      </c>
      <c r="B12" s="339">
        <v>107</v>
      </c>
      <c r="C12" s="340">
        <v>719</v>
      </c>
    </row>
    <row r="13" spans="1:3" ht="14.25" customHeight="1">
      <c r="A13" s="339" t="s">
        <v>42</v>
      </c>
      <c r="B13" s="339">
        <v>72</v>
      </c>
      <c r="C13" s="339">
        <v>0</v>
      </c>
    </row>
    <row r="14" spans="1:3" ht="14.25" customHeight="1">
      <c r="A14" s="339" t="s">
        <v>44</v>
      </c>
      <c r="B14" s="339">
        <v>1</v>
      </c>
      <c r="C14" s="339">
        <v>0</v>
      </c>
    </row>
    <row r="15" spans="1:3" ht="14.25" customHeight="1">
      <c r="A15" s="339" t="s">
        <v>47</v>
      </c>
      <c r="B15" s="339">
        <v>5</v>
      </c>
      <c r="C15" s="339">
        <v>0</v>
      </c>
    </row>
    <row r="16" spans="1:3" ht="14.25" customHeight="1">
      <c r="A16" s="339" t="s">
        <v>49</v>
      </c>
      <c r="B16" s="339">
        <v>33</v>
      </c>
      <c r="C16" s="339">
        <v>57</v>
      </c>
    </row>
    <row r="17" spans="1:3" ht="14.25" customHeight="1">
      <c r="A17" s="339" t="s">
        <v>52</v>
      </c>
      <c r="B17" s="339">
        <v>606</v>
      </c>
      <c r="C17" s="339">
        <v>408</v>
      </c>
    </row>
    <row r="18" spans="1:3" ht="14.25" customHeight="1">
      <c r="A18" s="339" t="s">
        <v>54</v>
      </c>
      <c r="B18" s="339">
        <v>601</v>
      </c>
      <c r="C18" s="339">
        <v>2</v>
      </c>
    </row>
    <row r="19" spans="1:3" ht="14.25" customHeight="1">
      <c r="A19" s="339" t="s">
        <v>56</v>
      </c>
      <c r="B19" s="339">
        <v>147</v>
      </c>
      <c r="C19" s="339">
        <v>343</v>
      </c>
    </row>
    <row r="20" spans="1:3" ht="14.25" customHeight="1">
      <c r="A20" s="339" t="s">
        <v>57</v>
      </c>
      <c r="B20" s="339">
        <v>197</v>
      </c>
      <c r="C20" s="339">
        <v>718</v>
      </c>
    </row>
    <row r="21" spans="1:3" ht="14.25" customHeight="1">
      <c r="A21" s="339" t="s">
        <v>59</v>
      </c>
      <c r="B21" s="339">
        <v>81</v>
      </c>
      <c r="C21" s="339">
        <v>231</v>
      </c>
    </row>
    <row r="22" spans="1:3" ht="14.25" customHeight="1">
      <c r="A22" s="339" t="s">
        <v>322</v>
      </c>
      <c r="B22" s="339">
        <v>845</v>
      </c>
      <c r="C22" s="339">
        <v>65</v>
      </c>
    </row>
    <row r="23" spans="1:3" ht="14.25" customHeight="1">
      <c r="A23" s="339" t="s">
        <v>222</v>
      </c>
      <c r="B23" s="339">
        <v>53</v>
      </c>
      <c r="C23" s="339">
        <v>821</v>
      </c>
    </row>
    <row r="24" spans="1:3" ht="14.25" customHeight="1">
      <c r="A24" s="339" t="s">
        <v>60</v>
      </c>
      <c r="B24" s="339">
        <v>154</v>
      </c>
      <c r="C24" s="339">
        <v>32</v>
      </c>
    </row>
    <row r="25" spans="1:3" ht="14.25" customHeight="1">
      <c r="A25" s="339" t="s">
        <v>323</v>
      </c>
      <c r="B25" s="339">
        <v>112</v>
      </c>
      <c r="C25" s="339">
        <v>196</v>
      </c>
    </row>
    <row r="26" spans="1:3" ht="14.25" customHeight="1">
      <c r="A26" s="339" t="s">
        <v>63</v>
      </c>
      <c r="B26" s="339">
        <v>37</v>
      </c>
      <c r="C26" s="339">
        <v>6</v>
      </c>
    </row>
    <row r="27" spans="1:3" ht="14.25" customHeight="1">
      <c r="A27" s="339" t="s">
        <v>65</v>
      </c>
      <c r="B27" s="339">
        <v>477</v>
      </c>
      <c r="C27" s="339">
        <v>106</v>
      </c>
    </row>
    <row r="28" spans="1:3" ht="14.25" customHeight="1">
      <c r="A28" s="339" t="s">
        <v>70</v>
      </c>
      <c r="B28" s="339">
        <v>681</v>
      </c>
      <c r="C28" s="339">
        <v>250</v>
      </c>
    </row>
    <row r="29" spans="1:3" ht="14.25" customHeight="1">
      <c r="A29" s="339" t="s">
        <v>74</v>
      </c>
      <c r="B29" s="339">
        <v>34</v>
      </c>
      <c r="C29" s="339">
        <v>14</v>
      </c>
    </row>
    <row r="30" spans="1:3" ht="14.25" customHeight="1">
      <c r="A30" s="339" t="s">
        <v>75</v>
      </c>
      <c r="B30" s="339">
        <v>59</v>
      </c>
      <c r="C30" s="339">
        <v>40</v>
      </c>
    </row>
    <row r="31" spans="1:3" ht="14.25" customHeight="1">
      <c r="A31" s="339" t="s">
        <v>76</v>
      </c>
      <c r="B31" s="339">
        <v>771</v>
      </c>
      <c r="C31" s="339">
        <v>51</v>
      </c>
    </row>
    <row r="32" spans="1:3" ht="14.25" customHeight="1">
      <c r="A32" s="339" t="s">
        <v>79</v>
      </c>
      <c r="B32" s="339">
        <v>122</v>
      </c>
      <c r="C32" s="339">
        <v>303</v>
      </c>
    </row>
    <row r="33" spans="1:3" ht="14.25" customHeight="1">
      <c r="A33" s="339" t="s">
        <v>187</v>
      </c>
      <c r="B33" s="339">
        <v>0</v>
      </c>
      <c r="C33" s="339">
        <v>53</v>
      </c>
    </row>
    <row r="34" spans="1:3" ht="14.25" customHeight="1">
      <c r="A34" s="339" t="s">
        <v>82</v>
      </c>
      <c r="B34" s="339">
        <v>77</v>
      </c>
      <c r="C34" s="339">
        <v>22</v>
      </c>
    </row>
    <row r="35" spans="1:3" ht="14.25" customHeight="1">
      <c r="A35" s="339" t="s">
        <v>226</v>
      </c>
      <c r="B35" s="339">
        <v>0</v>
      </c>
      <c r="C35" s="339">
        <v>1</v>
      </c>
    </row>
    <row r="36" spans="1:3" ht="14.25" customHeight="1">
      <c r="A36" s="339" t="s">
        <v>85</v>
      </c>
      <c r="B36" s="339">
        <v>77</v>
      </c>
      <c r="C36" s="339">
        <v>2</v>
      </c>
    </row>
    <row r="37" spans="1:3" ht="14.25" customHeight="1">
      <c r="A37" s="339" t="s">
        <v>88</v>
      </c>
      <c r="B37" s="339">
        <v>317</v>
      </c>
      <c r="C37" s="339">
        <v>202</v>
      </c>
    </row>
    <row r="38" spans="1:3" ht="14.25" customHeight="1">
      <c r="A38" s="339" t="s">
        <v>227</v>
      </c>
      <c r="B38" s="339">
        <v>35</v>
      </c>
      <c r="C38" s="339">
        <v>67</v>
      </c>
    </row>
    <row r="39" spans="1:3" ht="14.25" customHeight="1">
      <c r="A39" s="339" t="s">
        <v>91</v>
      </c>
      <c r="B39" s="339">
        <v>18</v>
      </c>
      <c r="C39" s="339">
        <v>0</v>
      </c>
    </row>
    <row r="40" spans="1:3" ht="14.25" customHeight="1">
      <c r="A40" s="339" t="s">
        <v>92</v>
      </c>
      <c r="B40" s="339">
        <v>419</v>
      </c>
      <c r="C40" s="339">
        <v>284</v>
      </c>
    </row>
    <row r="41" spans="1:3" ht="14.25" customHeight="1">
      <c r="A41" s="339" t="s">
        <v>189</v>
      </c>
      <c r="B41" s="339">
        <v>500</v>
      </c>
      <c r="C41" s="339">
        <v>750</v>
      </c>
    </row>
    <row r="42" spans="1:3" ht="14.25" customHeight="1">
      <c r="A42" s="339" t="s">
        <v>96</v>
      </c>
      <c r="B42" s="339">
        <v>110</v>
      </c>
      <c r="C42" s="339">
        <v>255</v>
      </c>
    </row>
    <row r="43" spans="1:3" ht="14.25" customHeight="1">
      <c r="A43" s="339" t="s">
        <v>98</v>
      </c>
      <c r="B43" s="339">
        <v>20</v>
      </c>
      <c r="C43" s="339">
        <v>1</v>
      </c>
    </row>
    <row r="44" spans="1:3" ht="14.25" customHeight="1">
      <c r="A44" s="339" t="s">
        <v>99</v>
      </c>
      <c r="B44" s="339">
        <v>11</v>
      </c>
      <c r="C44" s="339">
        <v>4</v>
      </c>
    </row>
    <row r="45" spans="1:3" ht="14.25" customHeight="1">
      <c r="A45" s="339" t="s">
        <v>228</v>
      </c>
      <c r="B45" s="339">
        <v>311</v>
      </c>
      <c r="C45" s="339">
        <v>376</v>
      </c>
    </row>
    <row r="46" spans="1:3" ht="14.25" customHeight="1">
      <c r="A46" s="339" t="s">
        <v>102</v>
      </c>
      <c r="B46" s="339">
        <v>0</v>
      </c>
      <c r="C46" s="339">
        <v>0</v>
      </c>
    </row>
    <row r="47" spans="1:3" ht="14.25" customHeight="1">
      <c r="A47" s="339" t="s">
        <v>104</v>
      </c>
      <c r="B47" s="339">
        <v>38</v>
      </c>
      <c r="C47" s="339">
        <v>120</v>
      </c>
    </row>
    <row r="48" spans="1:3" ht="14.25" customHeight="1">
      <c r="A48" s="339" t="s">
        <v>105</v>
      </c>
      <c r="B48" s="340">
        <v>8478</v>
      </c>
      <c r="C48" s="340">
        <v>10420</v>
      </c>
    </row>
    <row r="49" spans="1:3" ht="14.25" customHeight="1">
      <c r="A49" s="339" t="s">
        <v>106</v>
      </c>
      <c r="B49" s="339">
        <v>24</v>
      </c>
      <c r="C49" s="339">
        <v>52</v>
      </c>
    </row>
    <row r="50" spans="1:3" ht="14.25" customHeight="1">
      <c r="A50" s="339" t="s">
        <v>108</v>
      </c>
      <c r="B50" s="339">
        <v>11</v>
      </c>
      <c r="C50" s="339">
        <v>38</v>
      </c>
    </row>
  </sheetData>
  <conditionalFormatting sqref="B4:C50">
    <cfRule type="cellIs" dxfId="58" priority="1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50E8-8112-4175-85DC-494396B21294}">
  <sheetPr codeName="Sheet77"/>
  <dimension ref="A1:K50"/>
  <sheetViews>
    <sheetView zoomScaleNormal="100" workbookViewId="0">
      <pane ySplit="3" topLeftCell="A29" activePane="bottomLeft" state="frozen"/>
      <selection pane="bottomLeft" activeCell="A48" sqref="A48:A50"/>
      <selection activeCell="D58" sqref="D58"/>
    </sheetView>
  </sheetViews>
  <sheetFormatPr defaultColWidth="9.140625" defaultRowHeight="14.25" customHeight="1"/>
  <cols>
    <col min="1" max="1" width="20.42578125" customWidth="1"/>
    <col min="2" max="2" width="31.5703125" style="194" customWidth="1"/>
    <col min="3" max="3" width="33" style="194" customWidth="1"/>
    <col min="4" max="4" width="9.42578125" style="269" customWidth="1"/>
    <col min="5" max="5" width="33.140625" style="26" bestFit="1" customWidth="1"/>
    <col min="6" max="6" width="11.140625" style="26" bestFit="1" customWidth="1"/>
    <col min="7" max="7" width="12.42578125" style="26" bestFit="1" customWidth="1"/>
    <col min="8" max="8" width="11.7109375" style="26" bestFit="1" customWidth="1"/>
    <col min="9" max="9" width="18.140625" style="26" bestFit="1" customWidth="1"/>
    <col min="10" max="10" width="12.85546875" style="26" bestFit="1" customWidth="1"/>
    <col min="11" max="11" width="9.140625" style="26"/>
  </cols>
  <sheetData>
    <row r="1" spans="1:3" ht="16.5" customHeight="1">
      <c r="A1" s="1" t="s">
        <v>571</v>
      </c>
    </row>
    <row r="2" spans="1:3" ht="14.25" customHeight="1">
      <c r="A2" s="14"/>
    </row>
    <row r="3" spans="1:3" ht="24">
      <c r="A3" s="109"/>
      <c r="B3" s="90" t="s">
        <v>572</v>
      </c>
      <c r="C3" s="90" t="s">
        <v>573</v>
      </c>
    </row>
    <row r="4" spans="1:3" ht="14.25" customHeight="1">
      <c r="A4" s="339" t="s">
        <v>109</v>
      </c>
      <c r="B4" s="339">
        <v>474</v>
      </c>
      <c r="C4" s="340">
        <v>1136</v>
      </c>
    </row>
    <row r="5" spans="1:3" ht="14.25" customHeight="1">
      <c r="A5" s="339" t="s">
        <v>229</v>
      </c>
      <c r="B5" s="339">
        <v>33</v>
      </c>
      <c r="C5" s="339">
        <v>51</v>
      </c>
    </row>
    <row r="6" spans="1:3" ht="14.25" customHeight="1">
      <c r="A6" s="339" t="s">
        <v>112</v>
      </c>
      <c r="B6" s="339">
        <v>48</v>
      </c>
      <c r="C6" s="339">
        <v>18</v>
      </c>
    </row>
    <row r="7" spans="1:3" ht="14.25" customHeight="1">
      <c r="A7" s="339" t="s">
        <v>324</v>
      </c>
      <c r="B7" s="339">
        <v>146</v>
      </c>
      <c r="C7" s="339">
        <v>41</v>
      </c>
    </row>
    <row r="8" spans="1:3" ht="14.25" customHeight="1">
      <c r="A8" s="339" t="s">
        <v>114</v>
      </c>
      <c r="B8" s="339">
        <v>192</v>
      </c>
      <c r="C8" s="339">
        <v>47</v>
      </c>
    </row>
    <row r="9" spans="1:3" ht="14.25" customHeight="1">
      <c r="A9" s="339" t="s">
        <v>116</v>
      </c>
      <c r="B9" s="340">
        <v>3467</v>
      </c>
      <c r="C9" s="340">
        <v>6922</v>
      </c>
    </row>
    <row r="10" spans="1:3" ht="14.25" customHeight="1">
      <c r="A10" s="339" t="s">
        <v>190</v>
      </c>
      <c r="B10" s="339">
        <v>0</v>
      </c>
      <c r="C10" s="339">
        <v>0</v>
      </c>
    </row>
    <row r="11" spans="1:3" ht="14.25" customHeight="1">
      <c r="A11" s="339" t="s">
        <v>332</v>
      </c>
      <c r="B11" s="339">
        <v>35</v>
      </c>
      <c r="C11" s="339">
        <v>6</v>
      </c>
    </row>
    <row r="12" spans="1:3" ht="14.25" customHeight="1">
      <c r="A12" s="339" t="s">
        <v>124</v>
      </c>
      <c r="B12" s="339">
        <v>32</v>
      </c>
      <c r="C12" s="339">
        <v>194</v>
      </c>
    </row>
    <row r="13" spans="1:3" ht="14.25" customHeight="1">
      <c r="A13" s="339" t="s">
        <v>125</v>
      </c>
      <c r="B13" s="340">
        <v>11912</v>
      </c>
      <c r="C13" s="340">
        <v>6372</v>
      </c>
    </row>
    <row r="14" spans="1:3" ht="14.25" customHeight="1">
      <c r="A14" s="339" t="s">
        <v>230</v>
      </c>
      <c r="B14" s="339">
        <v>14</v>
      </c>
      <c r="C14" s="339">
        <v>0</v>
      </c>
    </row>
    <row r="15" spans="1:3" ht="14.25" customHeight="1">
      <c r="A15" s="339" t="s">
        <v>126</v>
      </c>
      <c r="B15" s="339">
        <v>429</v>
      </c>
      <c r="C15" s="339">
        <v>617</v>
      </c>
    </row>
    <row r="16" spans="1:3" ht="14.25" customHeight="1">
      <c r="A16" s="339" t="s">
        <v>191</v>
      </c>
      <c r="B16" s="339">
        <v>17</v>
      </c>
      <c r="C16" s="339">
        <v>0</v>
      </c>
    </row>
    <row r="17" spans="1:3" ht="14.25" customHeight="1">
      <c r="A17" s="339" t="s">
        <v>129</v>
      </c>
      <c r="B17" s="339">
        <v>21</v>
      </c>
      <c r="C17" s="339">
        <v>111</v>
      </c>
    </row>
    <row r="18" spans="1:3" ht="14.25" customHeight="1">
      <c r="A18" s="339" t="s">
        <v>130</v>
      </c>
      <c r="B18" s="339">
        <v>87</v>
      </c>
      <c r="C18" s="339">
        <v>405</v>
      </c>
    </row>
    <row r="19" spans="1:3" ht="14.25" customHeight="1">
      <c r="A19" s="339" t="s">
        <v>131</v>
      </c>
      <c r="B19" s="339">
        <v>27</v>
      </c>
      <c r="C19" s="339">
        <v>32</v>
      </c>
    </row>
    <row r="20" spans="1:3" ht="14.25" customHeight="1">
      <c r="A20" s="339" t="s">
        <v>132</v>
      </c>
      <c r="B20" s="339">
        <v>29</v>
      </c>
      <c r="C20" s="339">
        <v>0</v>
      </c>
    </row>
    <row r="21" spans="1:3" ht="14.25" customHeight="1">
      <c r="A21" s="339" t="s">
        <v>134</v>
      </c>
      <c r="B21" s="339">
        <v>113</v>
      </c>
      <c r="C21" s="339">
        <v>90</v>
      </c>
    </row>
    <row r="22" spans="1:3" ht="14.25" customHeight="1">
      <c r="A22" s="339" t="s">
        <v>135</v>
      </c>
      <c r="B22" s="339">
        <v>367</v>
      </c>
      <c r="C22" s="339">
        <v>602</v>
      </c>
    </row>
    <row r="23" spans="1:3" ht="14.25" customHeight="1">
      <c r="A23" s="339" t="s">
        <v>232</v>
      </c>
      <c r="B23" s="340">
        <v>3503</v>
      </c>
      <c r="C23" s="339">
        <v>1020</v>
      </c>
    </row>
    <row r="24" spans="1:3" ht="14.25" customHeight="1">
      <c r="A24" s="339" t="s">
        <v>233</v>
      </c>
      <c r="B24" s="339">
        <v>162</v>
      </c>
      <c r="C24" s="339">
        <v>128</v>
      </c>
    </row>
    <row r="25" spans="1:3" ht="14.25" customHeight="1">
      <c r="A25" s="339" t="s">
        <v>325</v>
      </c>
      <c r="B25" s="339">
        <v>80</v>
      </c>
      <c r="C25" s="339">
        <v>94</v>
      </c>
    </row>
    <row r="26" spans="1:3" ht="14.25" customHeight="1">
      <c r="A26" s="339" t="s">
        <v>137</v>
      </c>
      <c r="B26" s="339">
        <v>231</v>
      </c>
      <c r="C26" s="339">
        <v>130</v>
      </c>
    </row>
    <row r="27" spans="1:3" ht="14.25" customHeight="1">
      <c r="A27" s="339" t="s">
        <v>138</v>
      </c>
      <c r="B27" s="339">
        <v>23</v>
      </c>
      <c r="C27" s="339">
        <v>109</v>
      </c>
    </row>
    <row r="28" spans="1:3" ht="14.25" customHeight="1">
      <c r="A28" s="339" t="s">
        <v>139</v>
      </c>
      <c r="B28" s="339">
        <v>148</v>
      </c>
      <c r="C28" s="339">
        <v>153</v>
      </c>
    </row>
    <row r="29" spans="1:3" ht="14.25" customHeight="1">
      <c r="A29" s="339" t="s">
        <v>140</v>
      </c>
      <c r="B29" s="339">
        <v>74</v>
      </c>
      <c r="C29" s="339">
        <v>100</v>
      </c>
    </row>
    <row r="30" spans="1:3" ht="14.25" customHeight="1">
      <c r="A30" s="339" t="s">
        <v>142</v>
      </c>
      <c r="B30" s="339">
        <v>246</v>
      </c>
      <c r="C30" s="339">
        <v>51</v>
      </c>
    </row>
    <row r="31" spans="1:3" ht="14.25" customHeight="1">
      <c r="A31" s="339" t="s">
        <v>144</v>
      </c>
      <c r="B31" s="339">
        <v>255</v>
      </c>
      <c r="C31" s="339">
        <v>46</v>
      </c>
    </row>
    <row r="32" spans="1:3" ht="14.25" customHeight="1">
      <c r="A32" s="339" t="s">
        <v>145</v>
      </c>
      <c r="B32" s="339">
        <v>400</v>
      </c>
      <c r="C32" s="339">
        <v>209</v>
      </c>
    </row>
    <row r="33" spans="1:3" ht="14.25" customHeight="1">
      <c r="A33" s="339" t="s">
        <v>326</v>
      </c>
      <c r="B33" s="339">
        <v>252</v>
      </c>
      <c r="C33" s="339">
        <v>658</v>
      </c>
    </row>
    <row r="34" spans="1:3" ht="14.25" customHeight="1">
      <c r="A34" s="339" t="s">
        <v>150</v>
      </c>
      <c r="B34" s="339">
        <v>42</v>
      </c>
      <c r="C34" s="339">
        <v>120</v>
      </c>
    </row>
    <row r="35" spans="1:3" ht="14.25" customHeight="1">
      <c r="A35" s="339" t="s">
        <v>119</v>
      </c>
      <c r="B35" s="339">
        <v>10</v>
      </c>
      <c r="C35" s="339">
        <v>18</v>
      </c>
    </row>
    <row r="36" spans="1:3" ht="14.25" customHeight="1">
      <c r="A36" s="339" t="s">
        <v>236</v>
      </c>
      <c r="B36" s="339">
        <v>0</v>
      </c>
      <c r="C36" s="339">
        <v>0</v>
      </c>
    </row>
    <row r="37" spans="1:3" ht="14.25" customHeight="1">
      <c r="A37" s="339" t="s">
        <v>153</v>
      </c>
      <c r="B37" s="339">
        <v>4</v>
      </c>
      <c r="C37" s="339">
        <v>8</v>
      </c>
    </row>
    <row r="38" spans="1:3" ht="14.25" customHeight="1">
      <c r="A38" s="339" t="s">
        <v>160</v>
      </c>
      <c r="B38" s="339">
        <v>465</v>
      </c>
      <c r="C38" s="339">
        <v>1007</v>
      </c>
    </row>
    <row r="39" spans="1:3" ht="14.25" customHeight="1">
      <c r="A39" s="339" t="s">
        <v>162</v>
      </c>
      <c r="B39" s="339">
        <v>51</v>
      </c>
      <c r="C39" s="339">
        <v>5</v>
      </c>
    </row>
    <row r="40" spans="1:3" ht="14.25" customHeight="1">
      <c r="A40" s="339" t="s">
        <v>237</v>
      </c>
      <c r="B40" s="339">
        <v>36</v>
      </c>
      <c r="C40" s="339">
        <v>8</v>
      </c>
    </row>
    <row r="41" spans="1:3" ht="14.25" customHeight="1">
      <c r="A41" s="339" t="s">
        <v>163</v>
      </c>
      <c r="B41" s="339">
        <v>97</v>
      </c>
      <c r="C41" s="339">
        <v>20</v>
      </c>
    </row>
    <row r="42" spans="1:3" ht="14.25" customHeight="1">
      <c r="A42" s="339" t="s">
        <v>164</v>
      </c>
      <c r="B42" s="339">
        <v>83</v>
      </c>
      <c r="C42" s="339">
        <v>0</v>
      </c>
    </row>
    <row r="43" spans="1:3" ht="14.25" customHeight="1">
      <c r="A43" s="339" t="s">
        <v>192</v>
      </c>
      <c r="B43" s="339">
        <v>122</v>
      </c>
      <c r="C43" s="339">
        <v>42</v>
      </c>
    </row>
    <row r="44" spans="1:3" ht="14.25" customHeight="1">
      <c r="A44" s="339" t="s">
        <v>166</v>
      </c>
      <c r="B44" s="339">
        <v>98</v>
      </c>
      <c r="C44" s="339">
        <v>119</v>
      </c>
    </row>
    <row r="45" spans="1:3" ht="14.25" customHeight="1">
      <c r="A45" s="339" t="s">
        <v>167</v>
      </c>
      <c r="B45" s="339">
        <v>329</v>
      </c>
      <c r="C45" s="339">
        <v>246</v>
      </c>
    </row>
    <row r="46" spans="1:3" ht="14.25" customHeight="1">
      <c r="A46" s="339" t="s">
        <v>193</v>
      </c>
      <c r="B46" s="339">
        <v>13</v>
      </c>
      <c r="C46" s="339">
        <v>65</v>
      </c>
    </row>
    <row r="47" spans="1:3" ht="14.25" customHeight="1">
      <c r="B47" s="295"/>
      <c r="C47" s="295"/>
    </row>
    <row r="48" spans="1:3" ht="14.25" customHeight="1">
      <c r="A48" s="52" t="s">
        <v>11</v>
      </c>
      <c r="B48" s="296">
        <f>MEDIAN(B4:B46,'Document Delivery A-L'!B4:B50)</f>
        <v>80.5</v>
      </c>
      <c r="C48" s="296">
        <f>MEDIAN(C4:C46,'Document Delivery A-L'!C4:C50)</f>
        <v>61</v>
      </c>
    </row>
    <row r="49" spans="1:3" ht="14.25" customHeight="1">
      <c r="A49" s="52" t="s">
        <v>10</v>
      </c>
      <c r="B49" s="296">
        <f>AVERAGE(B4:B46,'Document Delivery A-L'!B4:B50)</f>
        <v>450.96666666666664</v>
      </c>
      <c r="C49" s="296">
        <f>AVERAGE(C4:C46,'Document Delivery A-L'!C4:C50)</f>
        <v>434.4</v>
      </c>
    </row>
    <row r="50" spans="1:3" ht="14.25" customHeight="1">
      <c r="A50" s="52" t="s">
        <v>239</v>
      </c>
      <c r="B50" s="296">
        <f>SUM(B4:B46,'Document Delivery A-L'!B4:B50)</f>
        <v>40587</v>
      </c>
      <c r="C50" s="296">
        <f>SUM(C4:C46,'Document Delivery A-L'!C4:C50)</f>
        <v>39096</v>
      </c>
    </row>
  </sheetData>
  <conditionalFormatting sqref="B4:C46">
    <cfRule type="cellIs" dxfId="57" priority="1" operator="lessThan">
      <formula>0</formula>
    </cfRule>
    <cfRule type="cellIs" dxfId="56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493A-28E8-4AA5-9CE4-60A4C0CAAB99}">
  <dimension ref="A1:G101"/>
  <sheetViews>
    <sheetView zoomScaleNormal="100" workbookViewId="0">
      <pane ySplit="3" topLeftCell="A76" activePane="bottomLeft" state="frozen"/>
      <selection pane="bottomLeft" activeCell="C105" sqref="C105"/>
      <selection activeCell="D58" sqref="D58"/>
    </sheetView>
  </sheetViews>
  <sheetFormatPr defaultColWidth="9.140625" defaultRowHeight="14.25" customHeight="1"/>
  <cols>
    <col min="1" max="1" width="21.42578125" customWidth="1"/>
    <col min="2" max="2" width="15.140625" customWidth="1"/>
    <col min="3" max="3" width="15.42578125" customWidth="1"/>
    <col min="4" max="4" width="16.140625" customWidth="1"/>
    <col min="5" max="5" width="19.28515625" style="194" customWidth="1"/>
    <col min="6" max="6" width="19.42578125" style="175" customWidth="1"/>
    <col min="7" max="7" width="30" style="26" bestFit="1" customWidth="1"/>
    <col min="8" max="8" width="19.42578125" bestFit="1" customWidth="1"/>
    <col min="9" max="9" width="30.42578125" bestFit="1" customWidth="1"/>
    <col min="11" max="11" width="20.85546875" bestFit="1" customWidth="1"/>
  </cols>
  <sheetData>
    <row r="1" spans="1:5" ht="16.5" customHeight="1">
      <c r="A1" s="1" t="s">
        <v>574</v>
      </c>
    </row>
    <row r="2" spans="1:5" ht="14.25" customHeight="1">
      <c r="A2" s="14"/>
    </row>
    <row r="3" spans="1:5" s="89" customFormat="1" ht="14.25" customHeight="1">
      <c r="A3" s="341"/>
      <c r="B3" s="342" t="s">
        <v>575</v>
      </c>
      <c r="C3" s="205" t="s">
        <v>576</v>
      </c>
      <c r="D3" s="342" t="s">
        <v>194</v>
      </c>
      <c r="E3" s="42" t="s">
        <v>577</v>
      </c>
    </row>
    <row r="4" spans="1:5" ht="14.25" customHeight="1">
      <c r="A4" s="26" t="s">
        <v>321</v>
      </c>
      <c r="B4" s="20">
        <v>130686</v>
      </c>
      <c r="C4" s="20"/>
      <c r="D4" s="20">
        <v>130686</v>
      </c>
      <c r="E4" s="175" t="s">
        <v>578</v>
      </c>
    </row>
    <row r="5" spans="1:5" ht="14.25" customHeight="1">
      <c r="A5" s="26" t="s">
        <v>185</v>
      </c>
      <c r="B5" s="20">
        <v>68089</v>
      </c>
      <c r="C5" s="20"/>
      <c r="D5" s="20">
        <v>68089</v>
      </c>
      <c r="E5" s="175" t="s">
        <v>578</v>
      </c>
    </row>
    <row r="6" spans="1:5" ht="14.25" customHeight="1">
      <c r="A6" s="26" t="s">
        <v>29</v>
      </c>
      <c r="B6" s="20">
        <v>3900</v>
      </c>
      <c r="C6" s="20"/>
      <c r="D6" s="20">
        <v>3900</v>
      </c>
      <c r="E6" s="175" t="s">
        <v>579</v>
      </c>
    </row>
    <row r="7" spans="1:5" ht="14.25" customHeight="1">
      <c r="A7" s="26" t="s">
        <v>30</v>
      </c>
      <c r="B7" s="20">
        <v>64798</v>
      </c>
      <c r="C7" s="20">
        <v>262</v>
      </c>
      <c r="D7" s="20">
        <v>65060</v>
      </c>
      <c r="E7" s="175" t="s">
        <v>578</v>
      </c>
    </row>
    <row r="8" spans="1:5" ht="14.25" customHeight="1">
      <c r="A8" s="26" t="s">
        <v>32</v>
      </c>
      <c r="B8" s="20">
        <v>203887</v>
      </c>
      <c r="C8" s="20"/>
      <c r="D8" s="20">
        <v>203887</v>
      </c>
      <c r="E8" s="175" t="s">
        <v>578</v>
      </c>
    </row>
    <row r="9" spans="1:5" ht="14.25" customHeight="1">
      <c r="A9" s="26" t="s">
        <v>33</v>
      </c>
      <c r="B9" s="20">
        <v>106502</v>
      </c>
      <c r="C9" s="20"/>
      <c r="D9" s="20">
        <v>106502</v>
      </c>
      <c r="E9" s="175" t="s">
        <v>578</v>
      </c>
    </row>
    <row r="10" spans="1:5" ht="14.25" customHeight="1">
      <c r="A10" s="26" t="s">
        <v>37</v>
      </c>
      <c r="B10" s="20">
        <v>22149</v>
      </c>
      <c r="C10" s="20"/>
      <c r="D10" s="20">
        <v>22149</v>
      </c>
      <c r="E10" s="175" t="s">
        <v>578</v>
      </c>
    </row>
    <row r="11" spans="1:5" ht="14.25" customHeight="1">
      <c r="A11" s="26" t="s">
        <v>215</v>
      </c>
      <c r="B11" s="20">
        <v>71004</v>
      </c>
      <c r="C11" s="20">
        <v>570</v>
      </c>
      <c r="D11" s="20">
        <v>71574</v>
      </c>
      <c r="E11" s="175" t="s">
        <v>578</v>
      </c>
    </row>
    <row r="12" spans="1:5" ht="14.25" customHeight="1">
      <c r="A12" s="26" t="s">
        <v>38</v>
      </c>
      <c r="B12" s="20">
        <v>380895</v>
      </c>
      <c r="C12" s="46">
        <v>3000</v>
      </c>
      <c r="D12" s="20">
        <v>383895</v>
      </c>
      <c r="E12" s="175" t="s">
        <v>578</v>
      </c>
    </row>
    <row r="13" spans="1:5" ht="14.25" customHeight="1">
      <c r="A13" s="26" t="s">
        <v>42</v>
      </c>
      <c r="B13" s="20">
        <v>132132</v>
      </c>
      <c r="C13" s="20"/>
      <c r="D13" s="20">
        <v>132132</v>
      </c>
      <c r="E13" s="175" t="s">
        <v>578</v>
      </c>
    </row>
    <row r="14" spans="1:5" ht="14.25" customHeight="1">
      <c r="A14" s="26" t="s">
        <v>44</v>
      </c>
      <c r="B14" s="20">
        <v>4366</v>
      </c>
      <c r="C14" s="20"/>
      <c r="D14" s="20">
        <v>4366</v>
      </c>
      <c r="E14" s="175" t="s">
        <v>578</v>
      </c>
    </row>
    <row r="15" spans="1:5" ht="14.25" customHeight="1">
      <c r="A15" s="26" t="s">
        <v>47</v>
      </c>
      <c r="B15" s="20">
        <v>19322</v>
      </c>
      <c r="C15" s="20"/>
      <c r="D15" s="20">
        <v>19322</v>
      </c>
      <c r="E15" s="175" t="s">
        <v>578</v>
      </c>
    </row>
    <row r="16" spans="1:5" ht="14.25" customHeight="1">
      <c r="A16" s="26" t="s">
        <v>49</v>
      </c>
      <c r="B16" s="20">
        <v>136440</v>
      </c>
      <c r="C16" s="20"/>
      <c r="D16" s="20">
        <v>136440</v>
      </c>
      <c r="E16" s="175" t="s">
        <v>578</v>
      </c>
    </row>
    <row r="17" spans="1:5" ht="14.25" customHeight="1">
      <c r="A17" s="26" t="s">
        <v>52</v>
      </c>
      <c r="B17" s="20">
        <v>409808</v>
      </c>
      <c r="C17" s="20"/>
      <c r="D17" s="20">
        <v>409808</v>
      </c>
      <c r="E17" s="175" t="s">
        <v>578</v>
      </c>
    </row>
    <row r="18" spans="1:5" ht="14.25" customHeight="1">
      <c r="A18" s="26" t="s">
        <v>54</v>
      </c>
      <c r="B18" s="20">
        <v>135972</v>
      </c>
      <c r="C18" s="20"/>
      <c r="D18" s="20">
        <v>135972</v>
      </c>
      <c r="E18" s="175" t="s">
        <v>578</v>
      </c>
    </row>
    <row r="19" spans="1:5" ht="14.25" customHeight="1">
      <c r="A19" s="26" t="s">
        <v>56</v>
      </c>
      <c r="B19" s="20">
        <v>118600</v>
      </c>
      <c r="C19" s="20"/>
      <c r="D19" s="20">
        <v>118600</v>
      </c>
      <c r="E19" s="175" t="s">
        <v>578</v>
      </c>
    </row>
    <row r="20" spans="1:5" ht="14.25" customHeight="1">
      <c r="A20" s="26" t="s">
        <v>57</v>
      </c>
      <c r="B20" s="20">
        <v>382526</v>
      </c>
      <c r="C20" s="20"/>
      <c r="D20" s="20">
        <v>382526</v>
      </c>
      <c r="E20" s="175" t="s">
        <v>578</v>
      </c>
    </row>
    <row r="21" spans="1:5" ht="14.25" customHeight="1">
      <c r="A21" s="26" t="s">
        <v>59</v>
      </c>
      <c r="B21" s="20">
        <v>289696</v>
      </c>
      <c r="C21" s="46">
        <v>1085</v>
      </c>
      <c r="D21" s="20">
        <v>290781</v>
      </c>
      <c r="E21" s="175" t="s">
        <v>578</v>
      </c>
    </row>
    <row r="22" spans="1:5" ht="14.25" customHeight="1">
      <c r="A22" s="26" t="s">
        <v>322</v>
      </c>
      <c r="B22" s="20">
        <v>162776</v>
      </c>
      <c r="C22" s="20"/>
      <c r="D22" s="20">
        <v>162776</v>
      </c>
      <c r="E22" s="175" t="s">
        <v>578</v>
      </c>
    </row>
    <row r="23" spans="1:5" ht="14.25" customHeight="1">
      <c r="A23" s="26" t="s">
        <v>222</v>
      </c>
      <c r="B23" s="20">
        <v>129662</v>
      </c>
      <c r="C23" s="20"/>
      <c r="D23" s="20">
        <v>129662</v>
      </c>
      <c r="E23" s="175" t="s">
        <v>578</v>
      </c>
    </row>
    <row r="24" spans="1:5" ht="14.25" customHeight="1">
      <c r="A24" s="26" t="s">
        <v>60</v>
      </c>
      <c r="B24" s="20">
        <v>69879</v>
      </c>
      <c r="C24" s="20"/>
      <c r="D24" s="20">
        <v>69879</v>
      </c>
      <c r="E24" s="175" t="s">
        <v>578</v>
      </c>
    </row>
    <row r="25" spans="1:5" ht="14.25" customHeight="1">
      <c r="A25" s="26" t="s">
        <v>323</v>
      </c>
      <c r="B25" s="20">
        <v>162312</v>
      </c>
      <c r="C25" s="20">
        <v>2349</v>
      </c>
      <c r="D25" s="20">
        <v>164661</v>
      </c>
      <c r="E25" s="175" t="s">
        <v>578</v>
      </c>
    </row>
    <row r="26" spans="1:5" ht="14.25" customHeight="1">
      <c r="A26" s="26" t="s">
        <v>63</v>
      </c>
      <c r="B26" s="20">
        <v>12006</v>
      </c>
      <c r="C26" s="20"/>
      <c r="D26" s="20">
        <v>12006</v>
      </c>
      <c r="E26" s="175" t="s">
        <v>578</v>
      </c>
    </row>
    <row r="27" spans="1:5" ht="14.25" customHeight="1">
      <c r="A27" s="26" t="s">
        <v>65</v>
      </c>
      <c r="B27" s="20">
        <v>139115</v>
      </c>
      <c r="C27" s="20"/>
      <c r="D27" s="20">
        <v>139115</v>
      </c>
      <c r="E27" s="175" t="s">
        <v>578</v>
      </c>
    </row>
    <row r="28" spans="1:5" ht="14.25" customHeight="1">
      <c r="A28" s="26" t="s">
        <v>70</v>
      </c>
      <c r="B28" s="20">
        <v>281229</v>
      </c>
      <c r="C28" s="20"/>
      <c r="D28" s="20">
        <v>281229</v>
      </c>
      <c r="E28" s="175" t="s">
        <v>578</v>
      </c>
    </row>
    <row r="29" spans="1:5" ht="14.25" customHeight="1">
      <c r="A29" s="26" t="s">
        <v>74</v>
      </c>
      <c r="B29" s="20">
        <v>16480</v>
      </c>
      <c r="C29" s="20"/>
      <c r="D29" s="20">
        <v>16480</v>
      </c>
      <c r="E29" s="175" t="s">
        <v>578</v>
      </c>
    </row>
    <row r="30" spans="1:5" ht="14.25" customHeight="1">
      <c r="A30" s="26" t="s">
        <v>75</v>
      </c>
      <c r="B30" s="20">
        <v>77842</v>
      </c>
      <c r="C30" s="20"/>
      <c r="D30" s="20">
        <v>77842</v>
      </c>
      <c r="E30" s="175" t="s">
        <v>578</v>
      </c>
    </row>
    <row r="31" spans="1:5" ht="14.25" customHeight="1">
      <c r="A31" s="26" t="s">
        <v>76</v>
      </c>
      <c r="B31" s="20">
        <v>247910</v>
      </c>
      <c r="C31" s="20"/>
      <c r="D31" s="20">
        <v>247910</v>
      </c>
      <c r="E31" s="175" t="s">
        <v>578</v>
      </c>
    </row>
    <row r="32" spans="1:5" ht="14.25" customHeight="1">
      <c r="A32" s="26" t="s">
        <v>79</v>
      </c>
      <c r="B32" s="20">
        <v>99819</v>
      </c>
      <c r="C32" s="20"/>
      <c r="D32" s="20">
        <v>99819</v>
      </c>
      <c r="E32" s="175" t="s">
        <v>578</v>
      </c>
    </row>
    <row r="33" spans="1:5" ht="14.25" customHeight="1">
      <c r="A33" s="26" t="s">
        <v>187</v>
      </c>
      <c r="B33" s="20">
        <v>23316</v>
      </c>
      <c r="C33" s="20"/>
      <c r="D33" s="20">
        <v>23316</v>
      </c>
      <c r="E33" s="175" t="s">
        <v>578</v>
      </c>
    </row>
    <row r="34" spans="1:5" ht="14.25" customHeight="1">
      <c r="A34" s="26" t="s">
        <v>82</v>
      </c>
      <c r="B34" s="20">
        <v>52854</v>
      </c>
      <c r="C34" s="20">
        <v>423</v>
      </c>
      <c r="D34" s="20">
        <v>53277</v>
      </c>
      <c r="E34" s="175" t="s">
        <v>578</v>
      </c>
    </row>
    <row r="35" spans="1:5" ht="14.25" customHeight="1">
      <c r="A35" s="26" t="s">
        <v>226</v>
      </c>
      <c r="B35" s="20">
        <v>3669</v>
      </c>
      <c r="C35" s="20"/>
      <c r="D35" s="20">
        <v>3669</v>
      </c>
      <c r="E35" s="175" t="s">
        <v>578</v>
      </c>
    </row>
    <row r="36" spans="1:5" ht="14.25" customHeight="1">
      <c r="A36" s="26" t="s">
        <v>85</v>
      </c>
      <c r="B36" s="20">
        <v>50293</v>
      </c>
      <c r="C36" s="20"/>
      <c r="D36" s="20">
        <v>50293</v>
      </c>
      <c r="E36" s="175" t="s">
        <v>578</v>
      </c>
    </row>
    <row r="37" spans="1:5" ht="14.25" customHeight="1">
      <c r="A37" s="26" t="s">
        <v>88</v>
      </c>
      <c r="B37" s="20">
        <v>48978</v>
      </c>
      <c r="C37" s="20"/>
      <c r="D37" s="20">
        <v>48978</v>
      </c>
      <c r="E37" s="175" t="s">
        <v>578</v>
      </c>
    </row>
    <row r="38" spans="1:5" ht="14.25" customHeight="1">
      <c r="A38" s="26" t="s">
        <v>227</v>
      </c>
      <c r="B38" s="20">
        <v>364186</v>
      </c>
      <c r="C38" s="20">
        <v>711</v>
      </c>
      <c r="D38" s="20">
        <v>364897</v>
      </c>
      <c r="E38" s="175" t="s">
        <v>578</v>
      </c>
    </row>
    <row r="39" spans="1:5" ht="14.25" customHeight="1">
      <c r="A39" s="26" t="s">
        <v>91</v>
      </c>
      <c r="B39" s="20">
        <v>27795</v>
      </c>
      <c r="C39" s="20"/>
      <c r="D39" s="20">
        <v>27795</v>
      </c>
      <c r="E39" s="175" t="s">
        <v>578</v>
      </c>
    </row>
    <row r="40" spans="1:5" ht="14.25" customHeight="1">
      <c r="A40" s="26" t="s">
        <v>92</v>
      </c>
      <c r="B40" s="20">
        <v>211209</v>
      </c>
      <c r="C40" s="20"/>
      <c r="D40" s="20">
        <v>211209</v>
      </c>
      <c r="E40" s="175" t="s">
        <v>578</v>
      </c>
    </row>
    <row r="41" spans="1:5" ht="14.25" customHeight="1">
      <c r="A41" s="26" t="s">
        <v>189</v>
      </c>
      <c r="B41" s="20">
        <v>559694</v>
      </c>
      <c r="C41" s="20"/>
      <c r="D41" s="20">
        <v>559694</v>
      </c>
      <c r="E41" s="175" t="s">
        <v>578</v>
      </c>
    </row>
    <row r="42" spans="1:5" ht="14.25" customHeight="1">
      <c r="A42" s="26" t="s">
        <v>96</v>
      </c>
      <c r="B42" s="20">
        <v>29997</v>
      </c>
      <c r="C42" s="20"/>
      <c r="D42" s="20">
        <v>29997</v>
      </c>
      <c r="E42" s="175" t="s">
        <v>578</v>
      </c>
    </row>
    <row r="43" spans="1:5" ht="14.25" customHeight="1">
      <c r="A43" s="26" t="s">
        <v>98</v>
      </c>
      <c r="B43" s="20">
        <v>47140</v>
      </c>
      <c r="C43" s="20">
        <v>624</v>
      </c>
      <c r="D43" s="20">
        <v>47764</v>
      </c>
      <c r="E43" s="175" t="s">
        <v>578</v>
      </c>
    </row>
    <row r="44" spans="1:5" ht="14.25" customHeight="1">
      <c r="A44" s="26" t="s">
        <v>99</v>
      </c>
      <c r="B44" s="20">
        <v>59578</v>
      </c>
      <c r="C44" s="20"/>
      <c r="D44" s="20">
        <v>59578</v>
      </c>
      <c r="E44" s="175" t="s">
        <v>578</v>
      </c>
    </row>
    <row r="45" spans="1:5" ht="14.25" customHeight="1">
      <c r="A45" s="26" t="s">
        <v>228</v>
      </c>
      <c r="B45" s="20">
        <v>210502</v>
      </c>
      <c r="C45" s="20"/>
      <c r="D45" s="20">
        <v>210502</v>
      </c>
      <c r="E45" s="175" t="s">
        <v>578</v>
      </c>
    </row>
    <row r="46" spans="1:5" ht="14.25" customHeight="1">
      <c r="A46" s="26" t="s">
        <v>102</v>
      </c>
      <c r="B46" s="20">
        <v>12010</v>
      </c>
      <c r="C46" s="20"/>
      <c r="D46" s="20">
        <v>12010</v>
      </c>
      <c r="E46" s="175" t="s">
        <v>578</v>
      </c>
    </row>
    <row r="47" spans="1:5" ht="14.25" customHeight="1">
      <c r="A47" s="26" t="s">
        <v>104</v>
      </c>
      <c r="B47" s="20">
        <v>290201</v>
      </c>
      <c r="C47" s="20">
        <v>4895</v>
      </c>
      <c r="D47" s="20">
        <v>295096</v>
      </c>
      <c r="E47" s="175" t="s">
        <v>578</v>
      </c>
    </row>
    <row r="48" spans="1:5" ht="14.25" customHeight="1">
      <c r="A48" s="26" t="s">
        <v>105</v>
      </c>
      <c r="B48" s="20">
        <v>180057</v>
      </c>
      <c r="C48" s="20"/>
      <c r="D48" s="20">
        <v>180057</v>
      </c>
      <c r="E48" s="175" t="s">
        <v>578</v>
      </c>
    </row>
    <row r="49" spans="1:5" ht="14.25" customHeight="1">
      <c r="A49" s="26" t="s">
        <v>106</v>
      </c>
      <c r="B49" s="20">
        <v>28962</v>
      </c>
      <c r="C49" s="20"/>
      <c r="D49" s="20">
        <v>28962</v>
      </c>
      <c r="E49" s="175" t="s">
        <v>578</v>
      </c>
    </row>
    <row r="50" spans="1:5" ht="14.25" customHeight="1">
      <c r="A50" s="26" t="s">
        <v>108</v>
      </c>
      <c r="B50" s="20">
        <v>32989</v>
      </c>
      <c r="C50" s="20"/>
      <c r="D50" s="20">
        <v>32989</v>
      </c>
      <c r="E50" s="175" t="s">
        <v>578</v>
      </c>
    </row>
    <row r="51" spans="1:5" ht="14.25" customHeight="1">
      <c r="A51" s="26" t="s">
        <v>109</v>
      </c>
      <c r="B51" s="20">
        <v>270833</v>
      </c>
      <c r="C51" s="20"/>
      <c r="D51" s="20">
        <v>270833</v>
      </c>
      <c r="E51" s="175" t="s">
        <v>578</v>
      </c>
    </row>
    <row r="52" spans="1:5" ht="14.25" customHeight="1">
      <c r="A52" s="26" t="s">
        <v>229</v>
      </c>
      <c r="B52" s="20">
        <v>116102</v>
      </c>
      <c r="C52" s="20"/>
      <c r="D52" s="20">
        <v>116102</v>
      </c>
      <c r="E52" s="175" t="s">
        <v>578</v>
      </c>
    </row>
    <row r="53" spans="1:5" ht="14.25" customHeight="1">
      <c r="A53" s="26" t="s">
        <v>112</v>
      </c>
      <c r="B53" s="20">
        <v>114021</v>
      </c>
      <c r="C53" s="20"/>
      <c r="D53" s="20">
        <v>114021</v>
      </c>
      <c r="E53" s="175" t="s">
        <v>578</v>
      </c>
    </row>
    <row r="54" spans="1:5" ht="14.25" customHeight="1">
      <c r="A54" s="26" t="s">
        <v>324</v>
      </c>
      <c r="B54" s="20">
        <v>200986</v>
      </c>
      <c r="C54" s="20"/>
      <c r="D54" s="20">
        <v>200986</v>
      </c>
      <c r="E54" s="175" t="s">
        <v>578</v>
      </c>
    </row>
    <row r="55" spans="1:5" ht="14.25" customHeight="1">
      <c r="A55" s="26" t="s">
        <v>114</v>
      </c>
      <c r="B55" s="20">
        <v>50673</v>
      </c>
      <c r="C55" s="46">
        <v>1476</v>
      </c>
      <c r="D55" s="20">
        <v>52149</v>
      </c>
      <c r="E55" s="175" t="s">
        <v>578</v>
      </c>
    </row>
    <row r="56" spans="1:5" ht="14.25" customHeight="1">
      <c r="A56" s="26" t="s">
        <v>116</v>
      </c>
      <c r="B56" s="20">
        <v>97298</v>
      </c>
      <c r="C56" s="20"/>
      <c r="D56" s="20">
        <v>97298</v>
      </c>
      <c r="E56" s="175" t="s">
        <v>578</v>
      </c>
    </row>
    <row r="57" spans="1:5" ht="14.25" customHeight="1">
      <c r="A57" s="26" t="s">
        <v>190</v>
      </c>
      <c r="B57" s="20">
        <v>10877</v>
      </c>
      <c r="C57" s="20">
        <v>546</v>
      </c>
      <c r="D57" s="20">
        <v>11423</v>
      </c>
      <c r="E57" s="175" t="s">
        <v>578</v>
      </c>
    </row>
    <row r="58" spans="1:5" ht="14.25" customHeight="1">
      <c r="A58" s="26" t="s">
        <v>332</v>
      </c>
      <c r="B58" s="20">
        <v>54531</v>
      </c>
      <c r="C58" s="20"/>
      <c r="D58" s="20">
        <v>54531</v>
      </c>
      <c r="E58" s="175" t="s">
        <v>578</v>
      </c>
    </row>
    <row r="59" spans="1:5" ht="14.25" customHeight="1">
      <c r="A59" s="26" t="s">
        <v>124</v>
      </c>
      <c r="B59" s="20">
        <v>362219</v>
      </c>
      <c r="C59" s="20">
        <v>8973</v>
      </c>
      <c r="D59" s="20">
        <v>371192</v>
      </c>
      <c r="E59" s="175" t="s">
        <v>578</v>
      </c>
    </row>
    <row r="60" spans="1:5" ht="14.25" customHeight="1">
      <c r="A60" s="26" t="s">
        <v>125</v>
      </c>
      <c r="B60" s="20">
        <v>132685</v>
      </c>
      <c r="C60" s="20"/>
      <c r="D60" s="20">
        <v>132685</v>
      </c>
      <c r="E60" s="175" t="s">
        <v>578</v>
      </c>
    </row>
    <row r="61" spans="1:5" ht="14.25" customHeight="1">
      <c r="A61" s="26" t="s">
        <v>230</v>
      </c>
      <c r="B61" s="20">
        <v>23778</v>
      </c>
      <c r="C61" s="20"/>
      <c r="D61" s="20">
        <v>23778</v>
      </c>
      <c r="E61" s="175" t="s">
        <v>578</v>
      </c>
    </row>
    <row r="62" spans="1:5" ht="14.25" customHeight="1">
      <c r="A62" s="26" t="s">
        <v>126</v>
      </c>
      <c r="B62" s="20">
        <v>474710</v>
      </c>
      <c r="C62" s="20"/>
      <c r="D62" s="20">
        <v>474710</v>
      </c>
      <c r="E62" s="175" t="s">
        <v>578</v>
      </c>
    </row>
    <row r="63" spans="1:5" ht="14.25" customHeight="1">
      <c r="A63" s="26" t="s">
        <v>191</v>
      </c>
      <c r="B63" s="20">
        <v>9690</v>
      </c>
      <c r="C63" s="20"/>
      <c r="D63" s="20">
        <v>9690</v>
      </c>
      <c r="E63" s="175" t="s">
        <v>578</v>
      </c>
    </row>
    <row r="64" spans="1:5" ht="14.25" customHeight="1">
      <c r="A64" s="26" t="s">
        <v>129</v>
      </c>
      <c r="B64" s="20">
        <v>32412</v>
      </c>
      <c r="C64" s="20"/>
      <c r="D64" s="20">
        <v>32412</v>
      </c>
      <c r="E64" s="175" t="s">
        <v>578</v>
      </c>
    </row>
    <row r="65" spans="1:5" ht="14.25" customHeight="1">
      <c r="A65" s="26" t="s">
        <v>130</v>
      </c>
      <c r="B65" s="20">
        <v>294225</v>
      </c>
      <c r="C65" s="20"/>
      <c r="D65" s="20">
        <v>294225</v>
      </c>
      <c r="E65" s="175" t="s">
        <v>578</v>
      </c>
    </row>
    <row r="66" spans="1:5" ht="14.25" customHeight="1">
      <c r="A66" s="26" t="s">
        <v>131</v>
      </c>
      <c r="B66" s="20">
        <v>163904</v>
      </c>
      <c r="C66" s="20"/>
      <c r="D66" s="20">
        <v>163904</v>
      </c>
      <c r="E66" s="175" t="s">
        <v>578</v>
      </c>
    </row>
    <row r="67" spans="1:5" ht="14.25" customHeight="1">
      <c r="A67" s="26" t="s">
        <v>132</v>
      </c>
      <c r="B67" s="20">
        <v>197545</v>
      </c>
      <c r="C67" s="20">
        <v>2175</v>
      </c>
      <c r="D67" s="20">
        <v>199720</v>
      </c>
      <c r="E67" s="175" t="s">
        <v>578</v>
      </c>
    </row>
    <row r="68" spans="1:5" ht="14.25" customHeight="1">
      <c r="A68" s="26" t="s">
        <v>134</v>
      </c>
      <c r="B68" s="20">
        <v>67720</v>
      </c>
      <c r="C68" s="20">
        <v>541</v>
      </c>
      <c r="D68" s="20">
        <v>68261</v>
      </c>
      <c r="E68" s="175" t="s">
        <v>578</v>
      </c>
    </row>
    <row r="69" spans="1:5" ht="14.25" customHeight="1">
      <c r="A69" s="26" t="s">
        <v>135</v>
      </c>
      <c r="B69" s="20">
        <v>195658</v>
      </c>
      <c r="C69" s="20"/>
      <c r="D69" s="20">
        <v>195658</v>
      </c>
      <c r="E69" s="175" t="s">
        <v>578</v>
      </c>
    </row>
    <row r="70" spans="1:5" ht="14.25" customHeight="1">
      <c r="A70" s="26" t="s">
        <v>232</v>
      </c>
      <c r="B70" s="20">
        <v>474034</v>
      </c>
      <c r="C70" s="20">
        <v>22782</v>
      </c>
      <c r="D70" s="20">
        <v>496816</v>
      </c>
      <c r="E70" s="175" t="s">
        <v>578</v>
      </c>
    </row>
    <row r="71" spans="1:5" ht="14.25" customHeight="1">
      <c r="A71" s="26" t="s">
        <v>233</v>
      </c>
      <c r="B71" s="20">
        <v>56992</v>
      </c>
      <c r="C71" s="20">
        <v>2985</v>
      </c>
      <c r="D71" s="20">
        <v>59977</v>
      </c>
      <c r="E71" s="175" t="s">
        <v>578</v>
      </c>
    </row>
    <row r="72" spans="1:5" ht="14.25" customHeight="1">
      <c r="A72" s="26" t="s">
        <v>325</v>
      </c>
      <c r="B72" s="20">
        <v>334758</v>
      </c>
      <c r="C72" s="20">
        <v>9151</v>
      </c>
      <c r="D72" s="20">
        <v>343909</v>
      </c>
      <c r="E72" s="175" t="s">
        <v>578</v>
      </c>
    </row>
    <row r="73" spans="1:5" ht="14.25" customHeight="1">
      <c r="A73" s="26" t="s">
        <v>137</v>
      </c>
      <c r="B73" s="20">
        <v>263234</v>
      </c>
      <c r="C73" s="20"/>
      <c r="D73" s="20">
        <v>263234</v>
      </c>
      <c r="E73" s="175" t="s">
        <v>578</v>
      </c>
    </row>
    <row r="74" spans="1:5" ht="14.25" customHeight="1">
      <c r="A74" s="26" t="s">
        <v>138</v>
      </c>
      <c r="B74" s="20">
        <v>86107</v>
      </c>
      <c r="C74" s="20"/>
      <c r="D74" s="20">
        <v>86107</v>
      </c>
      <c r="E74" s="175" t="s">
        <v>578</v>
      </c>
    </row>
    <row r="75" spans="1:5" ht="14.25" customHeight="1">
      <c r="A75" s="26" t="s">
        <v>139</v>
      </c>
      <c r="B75" s="20">
        <v>186797</v>
      </c>
      <c r="C75" s="20">
        <v>5954</v>
      </c>
      <c r="D75" s="20">
        <v>192751</v>
      </c>
      <c r="E75" s="175" t="s">
        <v>578</v>
      </c>
    </row>
    <row r="76" spans="1:5" ht="14.25" customHeight="1">
      <c r="A76" s="26" t="s">
        <v>140</v>
      </c>
      <c r="B76" s="20">
        <v>35411</v>
      </c>
      <c r="C76" s="20"/>
      <c r="D76" s="20">
        <v>35411</v>
      </c>
      <c r="E76" s="175" t="s">
        <v>578</v>
      </c>
    </row>
    <row r="77" spans="1:5" ht="14.25" customHeight="1">
      <c r="A77" s="26" t="s">
        <v>142</v>
      </c>
      <c r="B77" s="20">
        <v>40756</v>
      </c>
      <c r="C77" s="20">
        <v>883</v>
      </c>
      <c r="D77" s="20">
        <v>41639</v>
      </c>
      <c r="E77" s="175" t="s">
        <v>578</v>
      </c>
    </row>
    <row r="78" spans="1:5" ht="14.25" customHeight="1">
      <c r="A78" s="26" t="s">
        <v>144</v>
      </c>
      <c r="B78" s="20">
        <v>33304</v>
      </c>
      <c r="C78" s="20"/>
      <c r="D78" s="20">
        <v>33304</v>
      </c>
      <c r="E78" s="175" t="s">
        <v>578</v>
      </c>
    </row>
    <row r="79" spans="1:5" ht="14.25" customHeight="1">
      <c r="A79" s="26" t="s">
        <v>145</v>
      </c>
      <c r="B79" s="20">
        <v>327535</v>
      </c>
      <c r="C79" s="20"/>
      <c r="D79" s="20">
        <v>327535</v>
      </c>
      <c r="E79" s="175" t="s">
        <v>578</v>
      </c>
    </row>
    <row r="80" spans="1:5" ht="14.25" customHeight="1">
      <c r="A80" s="26" t="s">
        <v>326</v>
      </c>
      <c r="B80" s="20">
        <v>366901</v>
      </c>
      <c r="C80" s="20"/>
      <c r="D80" s="20">
        <v>366901</v>
      </c>
      <c r="E80" s="175" t="s">
        <v>578</v>
      </c>
    </row>
    <row r="81" spans="1:5" ht="14.25" customHeight="1">
      <c r="A81" s="26" t="s">
        <v>150</v>
      </c>
      <c r="B81" s="20">
        <v>13596</v>
      </c>
      <c r="C81" s="20"/>
      <c r="D81" s="20">
        <v>13596</v>
      </c>
      <c r="E81" s="175" t="s">
        <v>578</v>
      </c>
    </row>
    <row r="82" spans="1:5" ht="14.25" customHeight="1">
      <c r="A82" s="26" t="s">
        <v>119</v>
      </c>
      <c r="B82" s="20">
        <v>40190</v>
      </c>
      <c r="C82" s="20"/>
      <c r="D82" s="20">
        <v>40190</v>
      </c>
      <c r="E82" s="175" t="s">
        <v>578</v>
      </c>
    </row>
    <row r="83" spans="1:5" ht="14.25" customHeight="1">
      <c r="A83" s="26" t="s">
        <v>236</v>
      </c>
      <c r="B83" s="20">
        <v>29683</v>
      </c>
      <c r="C83" s="20"/>
      <c r="D83" s="20">
        <v>29683</v>
      </c>
      <c r="E83" s="175" t="s">
        <v>578</v>
      </c>
    </row>
    <row r="84" spans="1:5" ht="14.25" customHeight="1">
      <c r="A84" s="26" t="s">
        <v>153</v>
      </c>
      <c r="B84" s="20">
        <v>17833</v>
      </c>
      <c r="C84" s="20"/>
      <c r="D84" s="20">
        <v>17833</v>
      </c>
      <c r="E84" s="175" t="s">
        <v>578</v>
      </c>
    </row>
    <row r="85" spans="1:5" ht="14.25" customHeight="1">
      <c r="A85" s="26" t="s">
        <v>160</v>
      </c>
      <c r="B85" s="20">
        <v>177551</v>
      </c>
      <c r="C85" s="20"/>
      <c r="D85" s="20">
        <v>177551</v>
      </c>
      <c r="E85" s="175" t="s">
        <v>578</v>
      </c>
    </row>
    <row r="86" spans="1:5" ht="14.25" customHeight="1">
      <c r="A86" s="26" t="s">
        <v>162</v>
      </c>
      <c r="B86" s="20">
        <v>6944</v>
      </c>
      <c r="C86" s="20"/>
      <c r="D86" s="20">
        <v>6944</v>
      </c>
      <c r="E86" s="175" t="s">
        <v>578</v>
      </c>
    </row>
    <row r="87" spans="1:5" ht="14.25" customHeight="1">
      <c r="A87" s="26" t="s">
        <v>237</v>
      </c>
      <c r="B87" s="20">
        <v>139966</v>
      </c>
      <c r="C87" s="46"/>
      <c r="D87" s="20">
        <v>139966</v>
      </c>
      <c r="E87" s="175" t="s">
        <v>578</v>
      </c>
    </row>
    <row r="88" spans="1:5" ht="14.25" customHeight="1">
      <c r="A88" s="26" t="s">
        <v>163</v>
      </c>
      <c r="B88" s="20">
        <v>302305</v>
      </c>
      <c r="C88" s="20"/>
      <c r="D88" s="20">
        <v>302305</v>
      </c>
      <c r="E88" s="175" t="s">
        <v>578</v>
      </c>
    </row>
    <row r="89" spans="1:5" ht="14.25" customHeight="1">
      <c r="A89" s="26" t="s">
        <v>164</v>
      </c>
      <c r="B89" s="20">
        <v>62357</v>
      </c>
      <c r="C89" s="20">
        <v>660</v>
      </c>
      <c r="D89" s="20">
        <v>63017</v>
      </c>
      <c r="E89" s="175" t="s">
        <v>578</v>
      </c>
    </row>
    <row r="90" spans="1:5" ht="14.25" customHeight="1">
      <c r="A90" s="26" t="s">
        <v>192</v>
      </c>
      <c r="B90" s="20">
        <v>21473</v>
      </c>
      <c r="C90" s="20">
        <v>2103</v>
      </c>
      <c r="D90" s="20">
        <v>23576</v>
      </c>
      <c r="E90" s="175" t="s">
        <v>578</v>
      </c>
    </row>
    <row r="91" spans="1:5" ht="14.25" customHeight="1">
      <c r="A91" s="26" t="s">
        <v>166</v>
      </c>
      <c r="B91" s="20">
        <v>207567</v>
      </c>
      <c r="C91" s="20"/>
      <c r="D91" s="20">
        <v>207567</v>
      </c>
      <c r="E91" s="175" t="s">
        <v>578</v>
      </c>
    </row>
    <row r="92" spans="1:5" ht="14.25" customHeight="1">
      <c r="A92" s="26" t="s">
        <v>167</v>
      </c>
      <c r="B92" s="20">
        <v>279500</v>
      </c>
      <c r="C92" s="20"/>
      <c r="D92" s="20">
        <v>279500</v>
      </c>
      <c r="E92" s="175" t="s">
        <v>578</v>
      </c>
    </row>
    <row r="93" spans="1:5" ht="14.25" customHeight="1">
      <c r="A93" s="26" t="s">
        <v>193</v>
      </c>
      <c r="B93" s="20">
        <v>30392</v>
      </c>
      <c r="C93" s="20"/>
      <c r="D93" s="20">
        <v>30392</v>
      </c>
      <c r="E93" s="175" t="s">
        <v>578</v>
      </c>
    </row>
    <row r="96" spans="1:5" ht="14.25" customHeight="1">
      <c r="A96" s="52" t="s">
        <v>11</v>
      </c>
      <c r="B96" s="139">
        <f>MEDIAN(B4:B93)</f>
        <v>103160.5</v>
      </c>
      <c r="C96" s="139">
        <f t="shared" ref="C96:D96" si="0">MEDIAN(C4:C93)</f>
        <v>1476</v>
      </c>
      <c r="D96" s="139">
        <f t="shared" si="0"/>
        <v>103160.5</v>
      </c>
      <c r="E96" s="21"/>
    </row>
    <row r="97" spans="1:5" ht="14.25" customHeight="1">
      <c r="A97" s="52" t="s">
        <v>10</v>
      </c>
      <c r="B97" s="139">
        <f>AVERAGE(B4:B93)</f>
        <v>141314.27777777778</v>
      </c>
      <c r="C97" s="139">
        <f t="shared" ref="C97:D97" si="1">AVERAGE(C4:C93)</f>
        <v>3435.6190476190477</v>
      </c>
      <c r="D97" s="139">
        <f t="shared" si="1"/>
        <v>142115.92222222223</v>
      </c>
      <c r="E97" s="21"/>
    </row>
    <row r="98" spans="1:5" ht="14.25" customHeight="1">
      <c r="A98" s="52" t="s">
        <v>239</v>
      </c>
      <c r="B98" s="139">
        <f>SUM(B4:B93)</f>
        <v>12718285</v>
      </c>
      <c r="C98" s="139">
        <f t="shared" ref="C98:D98" si="2">SUM(C4:C93)</f>
        <v>72148</v>
      </c>
      <c r="D98" s="139">
        <f t="shared" si="2"/>
        <v>12790433</v>
      </c>
      <c r="E98" s="21"/>
    </row>
    <row r="100" spans="1:5" ht="14.25" customHeight="1">
      <c r="A100" s="29" t="s">
        <v>580</v>
      </c>
    </row>
    <row r="101" spans="1:5" ht="14.25" customHeight="1">
      <c r="A101" s="29" t="s">
        <v>581</v>
      </c>
    </row>
  </sheetData>
  <conditionalFormatting sqref="B4:E50">
    <cfRule type="cellIs" dxfId="55" priority="3" operator="lessThan">
      <formula>0</formula>
    </cfRule>
    <cfRule type="cellIs" dxfId="54" priority="4" operator="equal">
      <formula>0</formula>
    </cfRule>
  </conditionalFormatting>
  <conditionalFormatting sqref="B51:E93">
    <cfRule type="cellIs" dxfId="53" priority="1" operator="lessThan">
      <formula>0</formula>
    </cfRule>
    <cfRule type="cellIs" dxfId="52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74189-0FEE-4B52-943B-6F40B11F2C94}">
  <sheetPr codeName="Sheet78"/>
  <dimension ref="A1:G53"/>
  <sheetViews>
    <sheetView zoomScaleNormal="100" workbookViewId="0">
      <pane ySplit="3" topLeftCell="A25" activePane="bottomLeft" state="frozen"/>
      <selection pane="bottomLeft" activeCell="D58" sqref="D58"/>
      <selection activeCell="D58" sqref="D58"/>
    </sheetView>
  </sheetViews>
  <sheetFormatPr defaultColWidth="9.140625" defaultRowHeight="14.25" customHeight="1"/>
  <cols>
    <col min="1" max="1" width="21.42578125" customWidth="1"/>
    <col min="2" max="2" width="15.140625" customWidth="1"/>
    <col min="3" max="3" width="15.42578125" customWidth="1"/>
    <col min="4" max="4" width="16.140625" customWidth="1"/>
    <col min="5" max="5" width="19.28515625" style="194" customWidth="1"/>
    <col min="6" max="6" width="19.42578125" style="175" customWidth="1"/>
    <col min="7" max="7" width="30" style="26" bestFit="1" customWidth="1"/>
    <col min="8" max="8" width="19.42578125" bestFit="1" customWidth="1"/>
    <col min="9" max="9" width="30.42578125" bestFit="1" customWidth="1"/>
    <col min="11" max="11" width="20.85546875" bestFit="1" customWidth="1"/>
  </cols>
  <sheetData>
    <row r="1" spans="1:5" ht="16.5" customHeight="1">
      <c r="A1" s="1" t="s">
        <v>574</v>
      </c>
    </row>
    <row r="2" spans="1:5" ht="14.25" customHeight="1">
      <c r="A2" s="14"/>
    </row>
    <row r="3" spans="1:5" s="89" customFormat="1" ht="14.25" customHeight="1">
      <c r="A3" s="341"/>
      <c r="B3" s="342" t="s">
        <v>575</v>
      </c>
      <c r="C3" s="205" t="s">
        <v>576</v>
      </c>
      <c r="D3" s="342" t="s">
        <v>194</v>
      </c>
      <c r="E3" s="42" t="s">
        <v>577</v>
      </c>
    </row>
    <row r="4" spans="1:5" ht="14.25" customHeight="1">
      <c r="A4" s="26" t="s">
        <v>321</v>
      </c>
      <c r="B4" s="20">
        <v>130686</v>
      </c>
      <c r="C4" s="20"/>
      <c r="D4" s="20">
        <v>130686</v>
      </c>
      <c r="E4" s="175" t="s">
        <v>578</v>
      </c>
    </row>
    <row r="5" spans="1:5" ht="14.25" customHeight="1">
      <c r="A5" s="26" t="s">
        <v>185</v>
      </c>
      <c r="B5" s="20">
        <v>68089</v>
      </c>
      <c r="C5" s="20"/>
      <c r="D5" s="20">
        <v>68089</v>
      </c>
      <c r="E5" s="175" t="s">
        <v>578</v>
      </c>
    </row>
    <row r="6" spans="1:5" ht="14.25" customHeight="1">
      <c r="A6" s="26" t="s">
        <v>29</v>
      </c>
      <c r="B6" s="20">
        <v>3900</v>
      </c>
      <c r="C6" s="20"/>
      <c r="D6" s="20">
        <v>3900</v>
      </c>
      <c r="E6" s="175" t="s">
        <v>579</v>
      </c>
    </row>
    <row r="7" spans="1:5" ht="14.25" customHeight="1">
      <c r="A7" s="26" t="s">
        <v>30</v>
      </c>
      <c r="B7" s="20">
        <v>64798</v>
      </c>
      <c r="C7" s="20">
        <v>262</v>
      </c>
      <c r="D7" s="20">
        <v>65060</v>
      </c>
      <c r="E7" s="175" t="s">
        <v>578</v>
      </c>
    </row>
    <row r="8" spans="1:5" ht="14.25" customHeight="1">
      <c r="A8" s="26" t="s">
        <v>32</v>
      </c>
      <c r="B8" s="20">
        <v>203887</v>
      </c>
      <c r="C8" s="20"/>
      <c r="D8" s="20">
        <v>203887</v>
      </c>
      <c r="E8" s="175" t="s">
        <v>578</v>
      </c>
    </row>
    <row r="9" spans="1:5" ht="14.25" customHeight="1">
      <c r="A9" s="26" t="s">
        <v>33</v>
      </c>
      <c r="B9" s="20">
        <v>106502</v>
      </c>
      <c r="C9" s="20"/>
      <c r="D9" s="20">
        <v>106502</v>
      </c>
      <c r="E9" s="175" t="s">
        <v>578</v>
      </c>
    </row>
    <row r="10" spans="1:5" ht="14.25" customHeight="1">
      <c r="A10" s="26" t="s">
        <v>37</v>
      </c>
      <c r="B10" s="20">
        <v>22149</v>
      </c>
      <c r="C10" s="20"/>
      <c r="D10" s="20">
        <v>22149</v>
      </c>
      <c r="E10" s="175" t="s">
        <v>578</v>
      </c>
    </row>
    <row r="11" spans="1:5" ht="14.25" customHeight="1">
      <c r="A11" s="26" t="s">
        <v>215</v>
      </c>
      <c r="B11" s="20">
        <v>71004</v>
      </c>
      <c r="C11" s="20">
        <v>570</v>
      </c>
      <c r="D11" s="20">
        <v>71574</v>
      </c>
      <c r="E11" s="175" t="s">
        <v>578</v>
      </c>
    </row>
    <row r="12" spans="1:5" ht="14.25" customHeight="1">
      <c r="A12" s="26" t="s">
        <v>38</v>
      </c>
      <c r="B12" s="20">
        <v>380895</v>
      </c>
      <c r="C12" s="46">
        <v>3000</v>
      </c>
      <c r="D12" s="20">
        <v>383895</v>
      </c>
      <c r="E12" s="175" t="s">
        <v>578</v>
      </c>
    </row>
    <row r="13" spans="1:5" ht="14.25" customHeight="1">
      <c r="A13" s="26" t="s">
        <v>42</v>
      </c>
      <c r="B13" s="20">
        <v>132132</v>
      </c>
      <c r="C13" s="20"/>
      <c r="D13" s="20">
        <v>132132</v>
      </c>
      <c r="E13" s="175" t="s">
        <v>578</v>
      </c>
    </row>
    <row r="14" spans="1:5" ht="14.25" customHeight="1">
      <c r="A14" s="26" t="s">
        <v>44</v>
      </c>
      <c r="B14" s="20">
        <v>4366</v>
      </c>
      <c r="C14" s="20"/>
      <c r="D14" s="20">
        <v>4366</v>
      </c>
      <c r="E14" s="175" t="s">
        <v>578</v>
      </c>
    </row>
    <row r="15" spans="1:5" ht="14.25" customHeight="1">
      <c r="A15" s="26" t="s">
        <v>47</v>
      </c>
      <c r="B15" s="20">
        <v>19322</v>
      </c>
      <c r="C15" s="20"/>
      <c r="D15" s="20">
        <v>19322</v>
      </c>
      <c r="E15" s="175" t="s">
        <v>578</v>
      </c>
    </row>
    <row r="16" spans="1:5" ht="14.25" customHeight="1">
      <c r="A16" s="26" t="s">
        <v>49</v>
      </c>
      <c r="B16" s="20">
        <v>136440</v>
      </c>
      <c r="C16" s="20"/>
      <c r="D16" s="20">
        <v>136440</v>
      </c>
      <c r="E16" s="175" t="s">
        <v>578</v>
      </c>
    </row>
    <row r="17" spans="1:5" ht="14.25" customHeight="1">
      <c r="A17" s="26" t="s">
        <v>52</v>
      </c>
      <c r="B17" s="20">
        <v>409808</v>
      </c>
      <c r="C17" s="20"/>
      <c r="D17" s="20">
        <v>409808</v>
      </c>
      <c r="E17" s="175" t="s">
        <v>578</v>
      </c>
    </row>
    <row r="18" spans="1:5" ht="14.25" customHeight="1">
      <c r="A18" s="26" t="s">
        <v>54</v>
      </c>
      <c r="B18" s="20">
        <v>135972</v>
      </c>
      <c r="C18" s="20"/>
      <c r="D18" s="20">
        <v>135972</v>
      </c>
      <c r="E18" s="175" t="s">
        <v>578</v>
      </c>
    </row>
    <row r="19" spans="1:5" ht="14.25" customHeight="1">
      <c r="A19" s="26" t="s">
        <v>56</v>
      </c>
      <c r="B19" s="20">
        <v>118600</v>
      </c>
      <c r="C19" s="20"/>
      <c r="D19" s="20">
        <v>118600</v>
      </c>
      <c r="E19" s="175" t="s">
        <v>578</v>
      </c>
    </row>
    <row r="20" spans="1:5" ht="14.25" customHeight="1">
      <c r="A20" s="26" t="s">
        <v>57</v>
      </c>
      <c r="B20" s="20">
        <v>382526</v>
      </c>
      <c r="C20" s="20"/>
      <c r="D20" s="20">
        <v>382526</v>
      </c>
      <c r="E20" s="175" t="s">
        <v>578</v>
      </c>
    </row>
    <row r="21" spans="1:5" ht="14.25" customHeight="1">
      <c r="A21" s="26" t="s">
        <v>59</v>
      </c>
      <c r="B21" s="20">
        <v>289696</v>
      </c>
      <c r="C21" s="46">
        <v>1085</v>
      </c>
      <c r="D21" s="20">
        <v>290781</v>
      </c>
      <c r="E21" s="175" t="s">
        <v>578</v>
      </c>
    </row>
    <row r="22" spans="1:5" ht="14.25" customHeight="1">
      <c r="A22" s="26" t="s">
        <v>322</v>
      </c>
      <c r="B22" s="20">
        <v>162776</v>
      </c>
      <c r="C22" s="20"/>
      <c r="D22" s="20">
        <v>162776</v>
      </c>
      <c r="E22" s="175" t="s">
        <v>578</v>
      </c>
    </row>
    <row r="23" spans="1:5" ht="14.25" customHeight="1">
      <c r="A23" s="26" t="s">
        <v>222</v>
      </c>
      <c r="B23" s="20">
        <v>129662</v>
      </c>
      <c r="C23" s="20"/>
      <c r="D23" s="20">
        <v>129662</v>
      </c>
      <c r="E23" s="175" t="s">
        <v>578</v>
      </c>
    </row>
    <row r="24" spans="1:5" ht="14.25" customHeight="1">
      <c r="A24" s="26" t="s">
        <v>60</v>
      </c>
      <c r="B24" s="20">
        <v>69879</v>
      </c>
      <c r="C24" s="20"/>
      <c r="D24" s="20">
        <v>69879</v>
      </c>
      <c r="E24" s="175" t="s">
        <v>578</v>
      </c>
    </row>
    <row r="25" spans="1:5" ht="14.25" customHeight="1">
      <c r="A25" s="26" t="s">
        <v>323</v>
      </c>
      <c r="B25" s="20">
        <v>162312</v>
      </c>
      <c r="C25" s="20">
        <v>2349</v>
      </c>
      <c r="D25" s="20">
        <v>164661</v>
      </c>
      <c r="E25" s="175" t="s">
        <v>578</v>
      </c>
    </row>
    <row r="26" spans="1:5" ht="14.25" customHeight="1">
      <c r="A26" s="26" t="s">
        <v>63</v>
      </c>
      <c r="B26" s="20">
        <v>12006</v>
      </c>
      <c r="C26" s="20"/>
      <c r="D26" s="20">
        <v>12006</v>
      </c>
      <c r="E26" s="175" t="s">
        <v>578</v>
      </c>
    </row>
    <row r="27" spans="1:5" ht="14.25" customHeight="1">
      <c r="A27" s="26" t="s">
        <v>65</v>
      </c>
      <c r="B27" s="20">
        <v>139115</v>
      </c>
      <c r="C27" s="20"/>
      <c r="D27" s="20">
        <v>139115</v>
      </c>
      <c r="E27" s="175" t="s">
        <v>578</v>
      </c>
    </row>
    <row r="28" spans="1:5" ht="14.25" customHeight="1">
      <c r="A28" s="26" t="s">
        <v>70</v>
      </c>
      <c r="B28" s="20">
        <v>281229</v>
      </c>
      <c r="C28" s="20"/>
      <c r="D28" s="20">
        <v>281229</v>
      </c>
      <c r="E28" s="175" t="s">
        <v>578</v>
      </c>
    </row>
    <row r="29" spans="1:5" ht="14.25" customHeight="1">
      <c r="A29" s="26" t="s">
        <v>74</v>
      </c>
      <c r="B29" s="20">
        <v>16480</v>
      </c>
      <c r="C29" s="20"/>
      <c r="D29" s="20">
        <v>16480</v>
      </c>
      <c r="E29" s="175" t="s">
        <v>578</v>
      </c>
    </row>
    <row r="30" spans="1:5" ht="14.25" customHeight="1">
      <c r="A30" s="26" t="s">
        <v>75</v>
      </c>
      <c r="B30" s="20">
        <v>77842</v>
      </c>
      <c r="C30" s="20"/>
      <c r="D30" s="20">
        <v>77842</v>
      </c>
      <c r="E30" s="175" t="s">
        <v>578</v>
      </c>
    </row>
    <row r="31" spans="1:5" ht="14.25" customHeight="1">
      <c r="A31" s="26" t="s">
        <v>76</v>
      </c>
      <c r="B31" s="20">
        <v>247910</v>
      </c>
      <c r="C31" s="20"/>
      <c r="D31" s="20">
        <v>247910</v>
      </c>
      <c r="E31" s="175" t="s">
        <v>578</v>
      </c>
    </row>
    <row r="32" spans="1:5" ht="14.25" customHeight="1">
      <c r="A32" s="26" t="s">
        <v>79</v>
      </c>
      <c r="B32" s="20">
        <v>99819</v>
      </c>
      <c r="C32" s="20"/>
      <c r="D32" s="20">
        <v>99819</v>
      </c>
      <c r="E32" s="175" t="s">
        <v>578</v>
      </c>
    </row>
    <row r="33" spans="1:5" ht="14.25" customHeight="1">
      <c r="A33" s="26" t="s">
        <v>187</v>
      </c>
      <c r="B33" s="20">
        <v>23316</v>
      </c>
      <c r="C33" s="20"/>
      <c r="D33" s="20">
        <v>23316</v>
      </c>
      <c r="E33" s="175" t="s">
        <v>578</v>
      </c>
    </row>
    <row r="34" spans="1:5" ht="14.25" customHeight="1">
      <c r="A34" s="26" t="s">
        <v>82</v>
      </c>
      <c r="B34" s="20">
        <v>52854</v>
      </c>
      <c r="C34" s="20">
        <v>423</v>
      </c>
      <c r="D34" s="20">
        <v>53277</v>
      </c>
      <c r="E34" s="175" t="s">
        <v>578</v>
      </c>
    </row>
    <row r="35" spans="1:5" ht="14.25" customHeight="1">
      <c r="A35" s="26" t="s">
        <v>226</v>
      </c>
      <c r="B35" s="20">
        <v>3669</v>
      </c>
      <c r="C35" s="20"/>
      <c r="D35" s="20">
        <v>3669</v>
      </c>
      <c r="E35" s="175" t="s">
        <v>578</v>
      </c>
    </row>
    <row r="36" spans="1:5" ht="14.25" customHeight="1">
      <c r="A36" s="26" t="s">
        <v>85</v>
      </c>
      <c r="B36" s="20">
        <v>50293</v>
      </c>
      <c r="C36" s="20"/>
      <c r="D36" s="20">
        <v>50293</v>
      </c>
      <c r="E36" s="175" t="s">
        <v>578</v>
      </c>
    </row>
    <row r="37" spans="1:5" ht="14.25" customHeight="1">
      <c r="A37" s="26" t="s">
        <v>88</v>
      </c>
      <c r="B37" s="20">
        <v>48978</v>
      </c>
      <c r="C37" s="20"/>
      <c r="D37" s="20">
        <v>48978</v>
      </c>
      <c r="E37" s="175" t="s">
        <v>578</v>
      </c>
    </row>
    <row r="38" spans="1:5" ht="14.25" customHeight="1">
      <c r="A38" s="26" t="s">
        <v>227</v>
      </c>
      <c r="B38" s="20">
        <v>364186</v>
      </c>
      <c r="C38" s="20">
        <v>711</v>
      </c>
      <c r="D38" s="20">
        <v>364897</v>
      </c>
      <c r="E38" s="175" t="s">
        <v>578</v>
      </c>
    </row>
    <row r="39" spans="1:5" ht="14.25" customHeight="1">
      <c r="A39" s="26" t="s">
        <v>91</v>
      </c>
      <c r="B39" s="20">
        <v>27795</v>
      </c>
      <c r="C39" s="20"/>
      <c r="D39" s="20">
        <v>27795</v>
      </c>
      <c r="E39" s="175" t="s">
        <v>578</v>
      </c>
    </row>
    <row r="40" spans="1:5" ht="14.25" customHeight="1">
      <c r="A40" s="26" t="s">
        <v>92</v>
      </c>
      <c r="B40" s="20">
        <v>211209</v>
      </c>
      <c r="C40" s="20"/>
      <c r="D40" s="20">
        <v>211209</v>
      </c>
      <c r="E40" s="175" t="s">
        <v>578</v>
      </c>
    </row>
    <row r="41" spans="1:5" ht="14.25" customHeight="1">
      <c r="A41" s="26" t="s">
        <v>189</v>
      </c>
      <c r="B41" s="20">
        <v>559694</v>
      </c>
      <c r="C41" s="20"/>
      <c r="D41" s="20">
        <v>559694</v>
      </c>
      <c r="E41" s="175" t="s">
        <v>578</v>
      </c>
    </row>
    <row r="42" spans="1:5" ht="14.25" customHeight="1">
      <c r="A42" s="26" t="s">
        <v>96</v>
      </c>
      <c r="B42" s="20">
        <v>29997</v>
      </c>
      <c r="C42" s="20"/>
      <c r="D42" s="20">
        <v>29997</v>
      </c>
      <c r="E42" s="175" t="s">
        <v>578</v>
      </c>
    </row>
    <row r="43" spans="1:5" ht="14.25" customHeight="1">
      <c r="A43" s="26" t="s">
        <v>98</v>
      </c>
      <c r="B43" s="20">
        <v>47140</v>
      </c>
      <c r="C43" s="20">
        <v>624</v>
      </c>
      <c r="D43" s="20">
        <v>47764</v>
      </c>
      <c r="E43" s="175" t="s">
        <v>578</v>
      </c>
    </row>
    <row r="44" spans="1:5" ht="14.25" customHeight="1">
      <c r="A44" s="26" t="s">
        <v>99</v>
      </c>
      <c r="B44" s="20">
        <v>59578</v>
      </c>
      <c r="C44" s="20"/>
      <c r="D44" s="20">
        <v>59578</v>
      </c>
      <c r="E44" s="175" t="s">
        <v>578</v>
      </c>
    </row>
    <row r="45" spans="1:5" ht="14.25" customHeight="1">
      <c r="A45" s="26" t="s">
        <v>228</v>
      </c>
      <c r="B45" s="20">
        <v>210502</v>
      </c>
      <c r="C45" s="20"/>
      <c r="D45" s="20">
        <v>210502</v>
      </c>
      <c r="E45" s="175" t="s">
        <v>578</v>
      </c>
    </row>
    <row r="46" spans="1:5" ht="14.25" customHeight="1">
      <c r="A46" s="26" t="s">
        <v>102</v>
      </c>
      <c r="B46" s="20">
        <v>12010</v>
      </c>
      <c r="C46" s="20"/>
      <c r="D46" s="20">
        <v>12010</v>
      </c>
      <c r="E46" s="175" t="s">
        <v>578</v>
      </c>
    </row>
    <row r="47" spans="1:5" ht="14.25" customHeight="1">
      <c r="A47" s="26" t="s">
        <v>104</v>
      </c>
      <c r="B47" s="20">
        <v>290201</v>
      </c>
      <c r="C47" s="20">
        <v>4895</v>
      </c>
      <c r="D47" s="20">
        <v>295096</v>
      </c>
      <c r="E47" s="175" t="s">
        <v>578</v>
      </c>
    </row>
    <row r="48" spans="1:5" ht="14.25" customHeight="1">
      <c r="A48" s="26" t="s">
        <v>105</v>
      </c>
      <c r="B48" s="20">
        <v>180057</v>
      </c>
      <c r="C48" s="20"/>
      <c r="D48" s="20">
        <v>180057</v>
      </c>
      <c r="E48" s="175" t="s">
        <v>578</v>
      </c>
    </row>
    <row r="49" spans="1:5" ht="14.25" customHeight="1">
      <c r="A49" s="26" t="s">
        <v>106</v>
      </c>
      <c r="B49" s="20">
        <v>28962</v>
      </c>
      <c r="C49" s="20"/>
      <c r="D49" s="20">
        <v>28962</v>
      </c>
      <c r="E49" s="175" t="s">
        <v>578</v>
      </c>
    </row>
    <row r="50" spans="1:5" ht="14.25" customHeight="1">
      <c r="A50" s="26" t="s">
        <v>108</v>
      </c>
      <c r="B50" s="20">
        <v>32989</v>
      </c>
      <c r="C50" s="20"/>
      <c r="D50" s="20">
        <v>32989</v>
      </c>
      <c r="E50" s="175" t="s">
        <v>578</v>
      </c>
    </row>
    <row r="52" spans="1:5" ht="14.25" customHeight="1">
      <c r="A52" s="29" t="s">
        <v>580</v>
      </c>
    </row>
    <row r="53" spans="1:5" ht="14.25" customHeight="1">
      <c r="A53" s="29" t="s">
        <v>581</v>
      </c>
    </row>
  </sheetData>
  <conditionalFormatting sqref="B4:E50">
    <cfRule type="cellIs" dxfId="51" priority="1" operator="lessThan">
      <formula>0</formula>
    </cfRule>
    <cfRule type="cellIs" dxfId="50" priority="2" operator="equal">
      <formula>0</formula>
    </cfRule>
  </conditionalFormatting>
  <pageMargins left="0.39370078740157483" right="0.39370078740157483" top="0.51181102362204722" bottom="0.43307086614173229" header="0.35433070866141736" footer="0.27559055118110237"/>
  <pageSetup paperSize="9" orientation="portrait" r:id="rId1"/>
  <headerFooter alignWithMargins="0">
    <oddFooter>&amp;L&amp;9Public Library Statistics 2021–22&amp;C&amp;9&amp;P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0D79C8F0C84F991CF0F769C38927" ma:contentTypeVersion="15" ma:contentTypeDescription="Create a new document." ma:contentTypeScope="" ma:versionID="dcea7c23df4aff29d71d26054775b38e">
  <xsd:schema xmlns:xsd="http://www.w3.org/2001/XMLSchema" xmlns:xs="http://www.w3.org/2001/XMLSchema" xmlns:p="http://schemas.microsoft.com/office/2006/metadata/properties" xmlns:ns2="e7ae2a78-f90b-4f6e-8de5-5604a06cea12" xmlns:ns3="7fcfa795-6794-48fd-8bae-46c5129570ef" xmlns:ns4="54c55002-2c55-4657-bf0a-37fa3114285a" xmlns:ns5="BAB73B9A-1B6F-45F1-8C2F-4C227201F0D5" xmlns:ns6="53cf6f86-bcc9-443f-84fe-49d94c283652" xmlns:ns7="11df3c08-6ab7-4426-9054-ba0f3d1153e4" targetNamespace="http://schemas.microsoft.com/office/2006/metadata/properties" ma:root="true" ma:fieldsID="5be624d2ce07f21946a6e44338de3394" ns2:_="" ns3:_="" ns4:_="" ns5:_="" ns6:_="" ns7:_="">
    <xsd:import namespace="e7ae2a78-f90b-4f6e-8de5-5604a06cea12"/>
    <xsd:import namespace="7fcfa795-6794-48fd-8bae-46c5129570ef"/>
    <xsd:import namespace="54c55002-2c55-4657-bf0a-37fa3114285a"/>
    <xsd:import namespace="BAB73B9A-1B6F-45F1-8C2F-4C227201F0D5"/>
    <xsd:import namespace="53cf6f86-bcc9-443f-84fe-49d94c283652"/>
    <xsd:import namespace="11df3c08-6ab7-4426-9054-ba0f3d1153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2:oa7c68bffab04fddb6e0774c4bc067a2" minOccurs="0"/>
                <xsd:element ref="ns2:a5aa2836c62a4172b41631d6db0cb15c" minOccurs="0"/>
                <xsd:element ref="ns2:Function1" minOccurs="0"/>
                <xsd:element ref="ns2:Own_x0020_by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2:mc2267ffd0f4454ea83f81dcaf0b00f5" minOccurs="0"/>
                <xsd:element ref="ns6:i0f84bba906045b4af568ee102a52dcb" minOccurs="0"/>
                <xsd:element ref="ns7:MediaServiceAutoKeyPoints" minOccurs="0"/>
                <xsd:element ref="ns7:MediaServiceKeyPoint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  <xsd:element ref="ns6:RecordsRelated" minOccurs="0"/>
                <xsd:element ref="ns7:lcf76f155ced4ddcb4097134ff3c332f" minOccurs="0"/>
                <xsd:element ref="ns7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e2a78-f90b-4f6e-8de5-5604a06cea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a7c68bffab04fddb6e0774c4bc067a2" ma:index="13" nillable="true" ma:taxonomy="true" ma:internalName="oa7c68bffab04fddb6e0774c4bc067a2" ma:taxonomyFieldName="Division_x0020__x0026__x0020_Branch" ma:displayName="Division &amp; Branch" ma:default="" ma:fieldId="{8a7c68bf-fab0-4fdd-b6e0-774c4bc067a2}" ma:sspId="1b66dae7-e9c8-4f72-86a4-212925ae7d92" ma:termSetId="b3e1dfb9-2273-4dcb-b215-44cb316847c2" ma:anchorId="009ae860-348d-4995-ae8c-ffb168cdc311" ma:open="false" ma:isKeyword="false">
      <xsd:complexType>
        <xsd:sequence>
          <xsd:element ref="pc:Terms" minOccurs="0" maxOccurs="1"/>
        </xsd:sequence>
      </xsd:complexType>
    </xsd:element>
    <xsd:element name="a5aa2836c62a4172b41631d6db0cb15c" ma:index="15" nillable="true" ma:taxonomy="true" ma:internalName="a5aa2836c62a4172b41631d6db0cb15c" ma:taxonomyFieldName="Document_x0020_Type" ma:displayName="Document Type" ma:default="" ma:fieldId="{a5aa2836-c62a-4172-b416-31d6db0cb15c}" ma:sspId="1b66dae7-e9c8-4f72-86a4-212925ae7d92" ma:termSetId="1b8474dd-9f98-486f-bd9c-a059424544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ction1" ma:index="17" nillable="true" ma:displayName="Function" ma:format="Dropdown" ma:internalName="Function">
      <xsd:simpleType>
        <xsd:restriction base="dms:Choice">
          <xsd:enumeration value="1.Collection Management"/>
          <xsd:enumeration value="2.Commercial Activities"/>
          <xsd:enumeration value="3.Corporate Governance &amp; Management"/>
          <xsd:enumeration value="4.External Relations"/>
          <xsd:enumeration value="5.Financial Management"/>
          <xsd:enumeration value="6.Frontline Services &amp; Programs"/>
          <xsd:enumeration value="7.Fundraising &amp; Support"/>
          <xsd:enumeration value="8.Human Resource Management"/>
          <xsd:enumeration value="9.Information &amp; Technology Management"/>
          <xsd:enumeration value="10.Legal Services"/>
          <xsd:enumeration value="11.Property &amp; Facilities"/>
          <xsd:enumeration value="12.Public Libraries Support"/>
        </xsd:restriction>
      </xsd:simpleType>
    </xsd:element>
    <xsd:element name="Own_x0020_by" ma:index="18" nillable="true" ma:displayName="Own by" ma:format="Dropdown" ma:internalName="Own_x0020_by">
      <xsd:simpleType>
        <xsd:restriction base="dms:Choice">
          <xsd:enumeration value="BI"/>
          <xsd:enumeration value="DXLab"/>
          <xsd:enumeration value="PES"/>
          <xsd:enumeration value="Manager, DSI"/>
        </xsd:restriction>
      </xsd:simpleType>
    </xsd:element>
    <xsd:element name="mc2267ffd0f4454ea83f81dcaf0b00f5" ma:index="23" nillable="true" ma:taxonomy="true" ma:internalName="mc2267ffd0f4454ea83f81dcaf0b00f5" ma:taxonomyFieldName="Activity" ma:displayName="Activity" ma:default="" ma:fieldId="{6c2267ff-d0f4-454e-a83f-81dcaf0b00f5}" ma:sspId="1b66dae7-e9c8-4f72-86a4-212925ae7d92" ma:termSetId="9fc3ef70-a995-455f-9565-59ac1a0066b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fa795-6794-48fd-8bae-46c5129570ef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6920133-cb70-4dde-a22b-53e4c0f447ba}" ma:internalName="TaxCatchAll" ma:showField="CatchAllData" ma:web="53cf6f86-bcc9-443f-84fe-49d94c283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f6920133-cb70-4dde-a22b-53e4c0f447ba}" ma:internalName="TaxCatchAllLabel" ma:readOnly="true" ma:showField="CatchAllDataLabel" ma:web="53cf6f86-bcc9-443f-84fe-49d94c283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55002-2c55-4657-bf0a-37fa3114285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73B9A-1B6F-45F1-8C2F-4C227201F0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6f86-bcc9-443f-84fe-49d94c283652" elementFormDefault="qualified">
    <xsd:import namespace="http://schemas.microsoft.com/office/2006/documentManagement/types"/>
    <xsd:import namespace="http://schemas.microsoft.com/office/infopath/2007/PartnerControls"/>
    <xsd:element name="i0f84bba906045b4af568ee102a52dcb" ma:index="26" nillable="true" ma:taxonomy="true" ma:internalName="i0f84bba906045b4af568ee102a52dcb" ma:taxonomyFieldName="RevIMBCS" ma:displayName="Classification" ma:indexed="true" ma:default="151;#Grants ＆ Subsidies|f03fd196-827b-4edf-978e-48b03cebb7be" ma:fieldId="{20f84bba-9060-45b4-af56-8ee102a52dcb}" ma:sspId="1b66dae7-e9c8-4f72-86a4-212925ae7d92" ma:termSetId="38df7853-f644-479f-a41c-1c021c889c62" ma:anchorId="7e3bfffb-a0cb-4b08-b456-1d111c4a0e8a" ma:open="false" ma:isKeyword="false">
      <xsd:complexType>
        <xsd:sequence>
          <xsd:element ref="pc:Terms" minOccurs="0" maxOccurs="1"/>
        </xsd:sequence>
      </xsd:complexType>
    </xsd:element>
    <xsd:element name="RecordsRelated" ma:index="35" nillable="true" ma:displayName="Related Records" ma:internalName="RecordsRelated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f3c08-6ab7-4426-9054-ba0f3d1153e4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1b66dae7-e9c8-4f72-86a4-212925ae7d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df3c08-6ab7-4426-9054-ba0f3d1153e4">
      <Terms xmlns="http://schemas.microsoft.com/office/infopath/2007/PartnerControls"/>
    </lcf76f155ced4ddcb4097134ff3c332f>
    <oa7c68bffab04fddb6e0774c4bc067a2 xmlns="e7ae2a78-f90b-4f6e-8de5-5604a06cea12">
      <Terms xmlns="http://schemas.microsoft.com/office/infopath/2007/PartnerControls"/>
    </oa7c68bffab04fddb6e0774c4bc067a2>
    <a5aa2836c62a4172b41631d6db0cb15c xmlns="e7ae2a78-f90b-4f6e-8de5-5604a06cea12">
      <Terms xmlns="http://schemas.microsoft.com/office/infopath/2007/PartnerControls"/>
    </a5aa2836c62a4172b41631d6db0cb15c>
    <Own_x0020_by xmlns="e7ae2a78-f90b-4f6e-8de5-5604a06cea12" xsi:nil="true"/>
    <mc2267ffd0f4454ea83f81dcaf0b00f5 xmlns="e7ae2a78-f90b-4f6e-8de5-5604a06cea12">
      <Terms xmlns="http://schemas.microsoft.com/office/infopath/2007/PartnerControls"/>
    </mc2267ffd0f4454ea83f81dcaf0b00f5>
    <TaxCatchAll xmlns="7fcfa795-6794-48fd-8bae-46c5129570ef">
      <Value>151</Value>
    </TaxCatchAll>
    <i0f84bba906045b4af568ee102a52dcb xmlns="53cf6f86-bcc9-443f-84fe-49d94c2836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Subsidies</TermName>
          <TermId xmlns="http://schemas.microsoft.com/office/infopath/2007/PartnerControls">f03fd196-827b-4edf-978e-48b03cebb7be</TermId>
        </TermInfo>
      </Terms>
    </i0f84bba906045b4af568ee102a52dcb>
    <Function1 xmlns="e7ae2a78-f90b-4f6e-8de5-5604a06cea12">12.Public Libraries Support</Function1>
    <SharedWithUsers xmlns="54c55002-2c55-4657-bf0a-37fa3114285a">
      <UserInfo>
        <DisplayName>Andrea Curr</DisplayName>
        <AccountId>53</AccountId>
        <AccountType/>
      </UserInfo>
    </SharedWithUsers>
    <MediaLengthInSeconds xmlns="11df3c08-6ab7-4426-9054-ba0f3d1153e4" xsi:nil="true"/>
    <_dlc_DocId xmlns="e7ae2a78-f90b-4f6e-8de5-5604a06cea12">CYAEXH2KDSYD-1534956633-21835</_dlc_DocId>
    <_dlc_DocIdUrl xmlns="e7ae2a78-f90b-4f6e-8de5-5604a06cea12">
      <Url>https://statelibrarynsw.sharepoint.com/sites/PLSDC/PLS/_layouts/15/DocIdRedir.aspx?ID=CYAEXH2KDSYD-1534956633-21835</Url>
      <Description>CYAEXH2KDSYD-1534956633-21835</Description>
    </_dlc_DocIdUrl>
  </documentManagement>
</p:properties>
</file>

<file path=customXml/itemProps1.xml><?xml version="1.0" encoding="utf-8"?>
<ds:datastoreItem xmlns:ds="http://schemas.openxmlformats.org/officeDocument/2006/customXml" ds:itemID="{A5603C01-2F5B-4261-BF38-DDD051652327}"/>
</file>

<file path=customXml/itemProps2.xml><?xml version="1.0" encoding="utf-8"?>
<ds:datastoreItem xmlns:ds="http://schemas.openxmlformats.org/officeDocument/2006/customXml" ds:itemID="{4678F08D-4930-4E1F-B785-F3AF802343BF}"/>
</file>

<file path=customXml/itemProps3.xml><?xml version="1.0" encoding="utf-8"?>
<ds:datastoreItem xmlns:ds="http://schemas.openxmlformats.org/officeDocument/2006/customXml" ds:itemID="{3E3D7942-0AEE-4FE3-97CB-A4DAD6097064}"/>
</file>

<file path=customXml/itemProps4.xml><?xml version="1.0" encoding="utf-8"?>
<ds:datastoreItem xmlns:ds="http://schemas.openxmlformats.org/officeDocument/2006/customXml" ds:itemID="{F5AB302F-195F-4068-8B27-ACF60BE32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Mantakoun</dc:creator>
  <cp:keywords/>
  <dc:description/>
  <cp:lastModifiedBy>Samantha Mantakoun</cp:lastModifiedBy>
  <cp:revision/>
  <dcterms:created xsi:type="dcterms:W3CDTF">2023-05-09T23:24:56Z</dcterms:created>
  <dcterms:modified xsi:type="dcterms:W3CDTF">2023-05-22T06:26:08Z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0x01010081E70D79C8F0C84F991CF0F769C38927</vt:lpwstr>
  </property>
  <property fmtid="{D5CDD505-2E9C-101B-9397-08002B2CF9AE}" pid="3" name="Order">
    <vt:r8>460500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Division &amp; Branch">
    <vt:lpwstr/>
  </property>
  <property fmtid="{D5CDD505-2E9C-101B-9397-08002B2CF9AE}" pid="10" name="Activity">
    <vt:lpwstr/>
  </property>
  <property fmtid="{D5CDD505-2E9C-101B-9397-08002B2CF9AE}" pid="11" name="RevIMBCS">
    <vt:lpwstr>151;#Grants ＆ Subsidies|f03fd196-827b-4edf-978e-48b03cebb7be</vt:lpwstr>
  </property>
  <property fmtid="{D5CDD505-2E9C-101B-9397-08002B2CF9AE}" pid="12" name="Document Type">
    <vt:lpwstr/>
  </property>
  <property fmtid="{D5CDD505-2E9C-101B-9397-08002B2CF9AE}" pid="13" name="_dlc_DocIdItemGuid">
    <vt:lpwstr>65ef1764-1e4b-4950-a785-3ac3bec120dc</vt:lpwstr>
  </property>
  <property fmtid="{D5CDD505-2E9C-101B-9397-08002B2CF9AE}" pid="14" name="MediaServiceImageTags">
    <vt:lpwstr/>
  </property>
</Properties>
</file>